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08" yWindow="-108" windowWidth="23256" windowHeight="13896" tabRatio="969" activeTab="2"/>
  </bookViews>
  <sheets>
    <sheet name="手順" sheetId="1" r:id="rId1"/>
    <sheet name="【資料】収支項目" sheetId="6" r:id="rId2"/>
    <sheet name="2（収支報告書)" sheetId="102" r:id="rId3"/>
    <sheet name="３(執行状況調書)" sheetId="103" r:id="rId4"/>
    <sheet name="４（金銭出納簿・今年度）" sheetId="98" r:id="rId5"/>
    <sheet name="４（金銭出納簿・前年度）" sheetId="110" r:id="rId6"/>
    <sheet name="17-1（所得細目表)" sheetId="105" r:id="rId7"/>
    <sheet name="18-1（所得計算表) " sheetId="2" r:id="rId8"/>
    <sheet name="19-1（減価償却内訳）" sheetId="4" r:id="rId9"/>
    <sheet name="様式第４号" sheetId="3" r:id="rId10"/>
    <sheet name="様式第４号　別紙" sheetId="5" r:id="rId11"/>
    <sheet name="6（収支実績・決算書）" sheetId="99" r:id="rId12"/>
    <sheet name="9（積立金及び繰越金管理一覧表）" sheetId="96" r:id="rId13"/>
    <sheet name="10（要件確認表）" sheetId="121" r:id="rId14"/>
    <sheet name="11（加算活動報告書）" sheetId="120" r:id="rId15"/>
  </sheets>
  <definedNames>
    <definedName name="ｊ">#REF!</definedName>
    <definedName name="ｊ" localSheetId="7">#REF!</definedName>
    <definedName name="F.施設">#REF!</definedName>
    <definedName name="F.施設" localSheetId="7">#REF!</definedName>
    <definedName name="D.農村環境保全活動のテーマ">#REF!</definedName>
    <definedName name="D.農村環境保全活動のテーマ" localSheetId="7">#REF!</definedName>
    <definedName name="A.■か□">#REF!</definedName>
    <definedName name="A.■か□" localSheetId="7">#REF!</definedName>
    <definedName name="B.○か空白">#REF!</definedName>
    <definedName name="B.○か空白" localSheetId="7">#REF!</definedName>
    <definedName name="Ｊ.金銭出納簿の収支の分類">#REF!</definedName>
    <definedName name="Ｊ.金銭出納簿の収支の分類" localSheetId="7">#REF!</definedName>
    <definedName name="E.高度な保全活動">#REF!</definedName>
    <definedName name="E.高度な保全活動" localSheetId="7">#REF!</definedName>
    <definedName name="Ｃ1.計画欄">#REF!</definedName>
    <definedName name="Ｃ1.計画欄" localSheetId="7">#REF!</definedName>
    <definedName name="Ｃ2.実施欄">#REF!</definedName>
    <definedName name="Ｃ2.実施欄" localSheetId="7">#REF!</definedName>
    <definedName name="G.単位">#REF!</definedName>
    <definedName name="G.単位" localSheetId="7">#REF!</definedName>
    <definedName name="ｐ">#REF!</definedName>
    <definedName name="ｐ" localSheetId="7">#REF!</definedName>
    <definedName name="ｈ">#REF!</definedName>
    <definedName name="ｈ" localSheetId="7">#REF!</definedName>
    <definedName name="H1.構成員一覧の分類_農業者">#REF!</definedName>
    <definedName name="H1.構成員一覧の分類_農業者" localSheetId="7">#REF!</definedName>
    <definedName name="H2.構成員一覧の分類_農業者以外個人">#REF!</definedName>
    <definedName name="H2.構成員一覧の分類_農業者以外個人" localSheetId="7">#REF!</definedName>
    <definedName name="H3.構成員一覧の分類_農業者以外団体">#REF!</definedName>
    <definedName name="H3.構成員一覧の分類_農業者以外団体" localSheetId="7">#REF!</definedName>
    <definedName name="Ｉ.金銭出納簿の区分">#REF!</definedName>
    <definedName name="Ｉ.金銭出納簿の区分" localSheetId="7">#REF!</definedName>
    <definedName name="K.農村環境保全活動">#REF!</definedName>
    <definedName name="K.農村環境保全活動" localSheetId="7">#REF!</definedName>
    <definedName name="ｌ">#REF!</definedName>
    <definedName name="ｌ" localSheetId="7">#REF!</definedName>
    <definedName name="L.増進活動">#REF!</definedName>
    <definedName name="L.増進活動" localSheetId="7">#REF!</definedName>
    <definedName name="M.長寿命化">#REF!</definedName>
    <definedName name="M.長寿命化" localSheetId="7">#REF!</definedName>
    <definedName name="あ">#REF!</definedName>
    <definedName name="あ" localSheetId="7">#REF!</definedName>
    <definedName name="い">#REF!</definedName>
    <definedName name="い" localSheetId="7">#REF!</definedName>
    <definedName name="会員">#REF!</definedName>
    <definedName name="会員" localSheetId="7">#REF!</definedName>
    <definedName name="記入例">#REF!</definedName>
    <definedName name="記入例" localSheetId="7">#REF!</definedName>
    <definedName name="F.施設" localSheetId="12">#REF!</definedName>
    <definedName name="D.農村環境保全活動のテーマ" localSheetId="12">#REF!</definedName>
    <definedName name="A.■か□" localSheetId="12">#REF!</definedName>
    <definedName name="G.単位" localSheetId="12">#REF!</definedName>
    <definedName name="ｐ" localSheetId="12">#REF!</definedName>
    <definedName name="B.○か空白" localSheetId="12">#REF!</definedName>
    <definedName name="Ｊ.金銭出納簿の収支の分類" localSheetId="12">#REF!</definedName>
    <definedName name="E.高度な保全活動" localSheetId="12">#REF!</definedName>
    <definedName name="Ｃ1.計画欄" localSheetId="12">#REF!</definedName>
    <definedName name="Ｃ2.実施欄" localSheetId="12">#REF!</definedName>
    <definedName name="ｈ" localSheetId="12">#REF!</definedName>
    <definedName name="H1.構成員一覧の分類_農業者" localSheetId="12">#REF!</definedName>
    <definedName name="H2.構成員一覧の分類_農業者以外個人" localSheetId="12">#REF!</definedName>
    <definedName name="H3.構成員一覧の分類_農業者以外団体" localSheetId="12">#REF!</definedName>
    <definedName name="Ｉ.金銭出納簿の区分" localSheetId="12">#REF!</definedName>
    <definedName name="ｊ" localSheetId="12">#REF!</definedName>
    <definedName name="K.農村環境保全活動" localSheetId="12">#REF!</definedName>
    <definedName name="ｌ" localSheetId="12">#REF!</definedName>
    <definedName name="L.増進活動" localSheetId="12">#REF!</definedName>
    <definedName name="M.長寿命化" localSheetId="12">#REF!</definedName>
    <definedName name="あ" localSheetId="12">#REF!</definedName>
    <definedName name="い" localSheetId="12">#REF!</definedName>
    <definedName name="会員" localSheetId="12">#REF!</definedName>
    <definedName name="記入例" localSheetId="12">#REF!</definedName>
    <definedName name="F.施設" localSheetId="4">#REF!</definedName>
    <definedName name="D.農村環境保全活動のテーマ" localSheetId="4">#REF!</definedName>
    <definedName name="A.■か□" localSheetId="4">#REF!</definedName>
    <definedName name="G.単位" localSheetId="4">#REF!</definedName>
    <definedName name="ｐ" localSheetId="4">#REF!</definedName>
    <definedName name="B.○か空白" localSheetId="4">#REF!</definedName>
    <definedName name="Ｊ.金銭出納簿の収支の分類" localSheetId="4">#REF!</definedName>
    <definedName name="E.高度な保全活動" localSheetId="4">#REF!</definedName>
    <definedName name="Ｃ1.計画欄" localSheetId="4">#REF!</definedName>
    <definedName name="Ｃ2.実施欄" localSheetId="4">#REF!</definedName>
    <definedName name="ｈ" localSheetId="4">#REF!</definedName>
    <definedName name="H1.構成員一覧の分類_農業者" localSheetId="4">#REF!</definedName>
    <definedName name="H2.構成員一覧の分類_農業者以外個人" localSheetId="4">#REF!</definedName>
    <definedName name="H3.構成員一覧の分類_農業者以外団体" localSheetId="4">#REF!</definedName>
    <definedName name="Ｉ.金銭出納簿の区分" localSheetId="4">#REF!</definedName>
    <definedName name="ｊ" localSheetId="4">#REF!</definedName>
    <definedName name="K.農村環境保全活動" localSheetId="4">#REF!</definedName>
    <definedName name="ｌ" localSheetId="4">#REF!</definedName>
    <definedName name="L.増進活動" localSheetId="4">#REF!</definedName>
    <definedName name="M.長寿命化" localSheetId="4">#REF!</definedName>
    <definedName name="あ" localSheetId="4">#REF!</definedName>
    <definedName name="い" localSheetId="4">#REF!</definedName>
    <definedName name="会員" localSheetId="4">#REF!</definedName>
    <definedName name="記入例" localSheetId="4">#REF!</definedName>
    <definedName name="F.施設" localSheetId="11">#REF!</definedName>
    <definedName name="D.農村環境保全活動のテーマ" localSheetId="11">#REF!</definedName>
    <definedName name="A.■か□" localSheetId="11">#REF!</definedName>
    <definedName name="G.単位" localSheetId="11">#REF!</definedName>
    <definedName name="ｐ" localSheetId="11">#REF!</definedName>
    <definedName name="B.○か空白" localSheetId="11">#REF!</definedName>
    <definedName name="Ｊ.金銭出納簿の収支の分類" localSheetId="11">#REF!</definedName>
    <definedName name="E.高度な保全活動" localSheetId="11">#REF!</definedName>
    <definedName name="Ｃ1.計画欄" localSheetId="11">#REF!</definedName>
    <definedName name="Ｃ2.実施欄" localSheetId="11">#REF!</definedName>
    <definedName name="ｈ" localSheetId="11">#REF!</definedName>
    <definedName name="H1.構成員一覧の分類_農業者" localSheetId="11">#REF!</definedName>
    <definedName name="H2.構成員一覧の分類_農業者以外個人" localSheetId="11">#REF!</definedName>
    <definedName name="H3.構成員一覧の分類_農業者以外団体" localSheetId="11">#REF!</definedName>
    <definedName name="Ｉ.金銭出納簿の区分" localSheetId="11">#REF!</definedName>
    <definedName name="ｊ" localSheetId="11">#REF!</definedName>
    <definedName name="K.農村環境保全活動" localSheetId="11">#REF!</definedName>
    <definedName name="ｌ" localSheetId="11">#REF!</definedName>
    <definedName name="L.増進活動" localSheetId="11">#REF!</definedName>
    <definedName name="M.長寿命化" localSheetId="11">#REF!</definedName>
    <definedName name="あ" localSheetId="11">#REF!</definedName>
    <definedName name="い" localSheetId="11">#REF!</definedName>
    <definedName name="会員" localSheetId="11">#REF!</definedName>
    <definedName name="記入例" localSheetId="11">#REF!</definedName>
    <definedName name="F.施設" localSheetId="2">#REF!</definedName>
    <definedName name="D.農村環境保全活動のテーマ" localSheetId="2">#REF!</definedName>
    <definedName name="A.■か□" localSheetId="2">#REF!</definedName>
    <definedName name="G.単位" localSheetId="2">#REF!</definedName>
    <definedName name="ｐ" localSheetId="2">#REF!</definedName>
    <definedName name="B.○か空白" localSheetId="2">#REF!</definedName>
    <definedName name="Ｊ.金銭出納簿の収支の分類" localSheetId="2">#REF!</definedName>
    <definedName name="E.高度な保全活動" localSheetId="2">#REF!</definedName>
    <definedName name="Ｃ1.計画欄" localSheetId="2">#REF!</definedName>
    <definedName name="Ｃ2.実施欄" localSheetId="2">#REF!</definedName>
    <definedName name="ｈ" localSheetId="2">#REF!</definedName>
    <definedName name="H1.構成員一覧の分類_農業者" localSheetId="2">#REF!</definedName>
    <definedName name="H2.構成員一覧の分類_農業者以外個人" localSheetId="2">#REF!</definedName>
    <definedName name="H3.構成員一覧の分類_農業者以外団体" localSheetId="2">#REF!</definedName>
    <definedName name="Ｉ.金銭出納簿の区分" localSheetId="2">#REF!</definedName>
    <definedName name="ｊ" localSheetId="2">#REF!</definedName>
    <definedName name="K.農村環境保全活動" localSheetId="2">#REF!</definedName>
    <definedName name="ｌ" localSheetId="2">#REF!</definedName>
    <definedName name="L.増進活動" localSheetId="2">#REF!</definedName>
    <definedName name="M.長寿命化" localSheetId="2">#REF!</definedName>
    <definedName name="あ" localSheetId="2">#REF!</definedName>
    <definedName name="い" localSheetId="2">#REF!</definedName>
    <definedName name="会員" localSheetId="2">#REF!</definedName>
    <definedName name="記入例" localSheetId="2">#REF!</definedName>
    <definedName name="F.施設" localSheetId="3">#REF!</definedName>
    <definedName name="D.農村環境保全活動のテーマ" localSheetId="3">#REF!</definedName>
    <definedName name="A.■か□" localSheetId="3">#REF!</definedName>
    <definedName name="G.単位" localSheetId="3">#REF!</definedName>
    <definedName name="ｐ" localSheetId="3">#REF!</definedName>
    <definedName name="B.○か空白" localSheetId="3">#REF!</definedName>
    <definedName name="Ｊ.金銭出納簿の収支の分類" localSheetId="3">#REF!</definedName>
    <definedName name="E.高度な保全活動" localSheetId="3">#REF!</definedName>
    <definedName name="Ｃ1.計画欄" localSheetId="3">#REF!</definedName>
    <definedName name="Ｃ2.実施欄" localSheetId="3">#REF!</definedName>
    <definedName name="ｈ" localSheetId="3">#REF!</definedName>
    <definedName name="H1.構成員一覧の分類_農業者" localSheetId="3">#REF!</definedName>
    <definedName name="H2.構成員一覧の分類_農業者以外個人" localSheetId="3">#REF!</definedName>
    <definedName name="H3.構成員一覧の分類_農業者以外団体" localSheetId="3">#REF!</definedName>
    <definedName name="Ｉ.金銭出納簿の区分" localSheetId="3">#REF!</definedName>
    <definedName name="ｊ" localSheetId="3">#REF!</definedName>
    <definedName name="K.農村環境保全活動" localSheetId="3">#REF!</definedName>
    <definedName name="ｌ" localSheetId="3">#REF!</definedName>
    <definedName name="L.増進活動" localSheetId="3">#REF!</definedName>
    <definedName name="M.長寿命化" localSheetId="3">#REF!</definedName>
    <definedName name="あ" localSheetId="3">#REF!</definedName>
    <definedName name="い" localSheetId="3">#REF!</definedName>
    <definedName name="会員" localSheetId="3">#REF!</definedName>
    <definedName name="記入例" localSheetId="3">#REF!</definedName>
    <definedName name="F.施設" localSheetId="6">#REF!</definedName>
    <definedName name="D.農村環境保全活動のテーマ" localSheetId="6">#REF!</definedName>
    <definedName name="A.■か□" localSheetId="6">#REF!</definedName>
    <definedName name="G.単位" localSheetId="6">#REF!</definedName>
    <definedName name="ｐ" localSheetId="6">#REF!</definedName>
    <definedName name="B.○か空白" localSheetId="6">#REF!</definedName>
    <definedName name="Ｊ.金銭出納簿の収支の分類" localSheetId="6">#REF!</definedName>
    <definedName name="E.高度な保全活動" localSheetId="6">#REF!</definedName>
    <definedName name="Ｃ1.計画欄" localSheetId="6">#REF!</definedName>
    <definedName name="Ｃ2.実施欄" localSheetId="6">#REF!</definedName>
    <definedName name="ｈ" localSheetId="6">#REF!</definedName>
    <definedName name="H1.構成員一覧の分類_農業者" localSheetId="6">#REF!</definedName>
    <definedName name="H2.構成員一覧の分類_農業者以外個人" localSheetId="6">#REF!</definedName>
    <definedName name="H3.構成員一覧の分類_農業者以外団体" localSheetId="6">#REF!</definedName>
    <definedName name="Ｉ.金銭出納簿の区分" localSheetId="6">#REF!</definedName>
    <definedName name="ｊ" localSheetId="6">#REF!</definedName>
    <definedName name="K.農村環境保全活動" localSheetId="6">#REF!</definedName>
    <definedName name="ｌ" localSheetId="6">#REF!</definedName>
    <definedName name="L.増進活動" localSheetId="6">#REF!</definedName>
    <definedName name="M.長寿命化" localSheetId="6">#REF!</definedName>
    <definedName name="あ" localSheetId="6">#REF!</definedName>
    <definedName name="い" localSheetId="6">#REF!</definedName>
    <definedName name="会員" localSheetId="6">#REF!</definedName>
    <definedName name="記入例" localSheetId="6">#REF!</definedName>
    <definedName name="F.施設" localSheetId="5">#REF!</definedName>
    <definedName name="D.農村環境保全活動のテーマ" localSheetId="5">#REF!</definedName>
    <definedName name="A.■か□" localSheetId="5">#REF!</definedName>
    <definedName name="G.単位" localSheetId="5">#REF!</definedName>
    <definedName name="ｐ" localSheetId="5">#REF!</definedName>
    <definedName name="B.○か空白" localSheetId="5">#REF!</definedName>
    <definedName name="Ｊ.金銭出納簿の収支の分類" localSheetId="5">#REF!</definedName>
    <definedName name="E.高度な保全活動" localSheetId="5">#REF!</definedName>
    <definedName name="Ｃ1.計画欄" localSheetId="5">#REF!</definedName>
    <definedName name="Ｃ2.実施欄" localSheetId="5">#REF!</definedName>
    <definedName name="ｈ" localSheetId="5">#REF!</definedName>
    <definedName name="H1.構成員一覧の分類_農業者" localSheetId="5">#REF!</definedName>
    <definedName name="H2.構成員一覧の分類_農業者以外個人" localSheetId="5">#REF!</definedName>
    <definedName name="H3.構成員一覧の分類_農業者以外団体" localSheetId="5">#REF!</definedName>
    <definedName name="Ｉ.金銭出納簿の区分" localSheetId="5">#REF!</definedName>
    <definedName name="ｊ" localSheetId="5">#REF!</definedName>
    <definedName name="K.農村環境保全活動" localSheetId="5">#REF!</definedName>
    <definedName name="ｌ" localSheetId="5">#REF!</definedName>
    <definedName name="L.増進活動" localSheetId="5">#REF!</definedName>
    <definedName name="M.長寿命化" localSheetId="5">#REF!</definedName>
    <definedName name="あ" localSheetId="5">#REF!</definedName>
    <definedName name="い" localSheetId="5">#REF!</definedName>
    <definedName name="会員" localSheetId="5">#REF!</definedName>
    <definedName name="記入例" localSheetId="5">#REF!</definedName>
    <definedName name="F.施設" localSheetId="14">#REF!</definedName>
    <definedName name="D.農村環境保全活動のテーマ" localSheetId="14">#REF!</definedName>
    <definedName name="A.■か□" localSheetId="14">#REF!</definedName>
    <definedName name="G.単位" localSheetId="14">#REF!</definedName>
    <definedName name="ｐ" localSheetId="14">#REF!</definedName>
    <definedName name="B.○か空白" localSheetId="14">#REF!</definedName>
    <definedName name="Ｊ.金銭出納簿の収支の分類" localSheetId="14">#REF!</definedName>
    <definedName name="E.高度な保全活動" localSheetId="14">#REF!</definedName>
    <definedName name="Ｃ1.計画欄" localSheetId="14">#REF!</definedName>
    <definedName name="Ｃ2.実施欄" localSheetId="14">#REF!</definedName>
    <definedName name="ｈ" localSheetId="14">#REF!</definedName>
    <definedName name="H1.構成員一覧の分類_農業者" localSheetId="14">#REF!</definedName>
    <definedName name="H2.構成員一覧の分類_農業者以外個人" localSheetId="14">#REF!</definedName>
    <definedName name="H3.構成員一覧の分類_農業者以外団体" localSheetId="14">#REF!</definedName>
    <definedName name="Ｉ.金銭出納簿の区分" localSheetId="14">#REF!</definedName>
    <definedName name="ｊ" localSheetId="14">#REF!</definedName>
    <definedName name="K.農村環境保全活動" localSheetId="14">#REF!</definedName>
    <definedName name="ｌ" localSheetId="14">#REF!</definedName>
    <definedName name="L.増進活動" localSheetId="14">#REF!</definedName>
    <definedName name="M.長寿命化" localSheetId="14">#REF!</definedName>
    <definedName name="あ" localSheetId="14">#REF!</definedName>
    <definedName name="い" localSheetId="14">#REF!</definedName>
    <definedName name="会員" localSheetId="14">#REF!</definedName>
    <definedName name="記入例" localSheetId="14">#REF!</definedName>
    <definedName name="_xlnm.Print_Area" localSheetId="0">手順!$A$1:$B$111</definedName>
    <definedName name="_xlnm._FilterDatabase" localSheetId="7" hidden="1">'18-1（所得計算表) '!$B$4:$M$4</definedName>
    <definedName name="_xlnm.Print_Area" localSheetId="7">'18-1（所得計算表) '!$A$1:$M$560</definedName>
    <definedName name="_xlnm.Print_Area" localSheetId="9">様式第４号!$A$1:$J$35</definedName>
    <definedName name="_xlnm._FilterDatabase" localSheetId="8" hidden="1">'19-1（減価償却内訳）'!$A$94:$AZ$173</definedName>
    <definedName name="_xlnm.Print_Area" localSheetId="8">'19-1（減価償却内訳）'!$A$1:$AY$93</definedName>
    <definedName name="_xlnm.Print_Area" localSheetId="10">'様式第４号　別紙'!$A$1:$E$35</definedName>
    <definedName name="_xlnm.Print_Area" localSheetId="1">'【資料】収支項目'!$A$1:$F$27</definedName>
    <definedName name="_xlnm.Print_Area" localSheetId="12">'9（積立金及び繰越金管理一覧表）'!$A$1:$L$72</definedName>
    <definedName name="_xlnm.Print_Area" localSheetId="4">'４（金銭出納簿・今年度）'!$A$1:$X$288</definedName>
    <definedName name="_xlnm.Print_Titles" localSheetId="4">'４（金銭出納簿・今年度）'!$6:$8</definedName>
    <definedName name="_xlnm.Print_Area" localSheetId="11">'6（収支実績・決算書）'!$A$1:$J$33</definedName>
    <definedName name="_xlnm.Print_Area" localSheetId="2">'2（収支報告書)'!$A$1:$O$123</definedName>
    <definedName name="_xlnm.Print_Area" localSheetId="3">'３(執行状況調書)'!$A$1:$U$82</definedName>
    <definedName name="_xlnm.Print_Titles" localSheetId="3">'３(執行状況調書)'!$3:$7</definedName>
    <definedName name="_xlnm.Print_Area" localSheetId="6">'17-1（所得細目表)'!$A$1:$M$85</definedName>
    <definedName name="_xlnm.Print_Titles" localSheetId="6">'17-1（所得細目表)'!$2:$7</definedName>
    <definedName name="_xlnm.Print_Area" localSheetId="5">'４（金銭出納簿・前年度）'!$A$1:$X$287</definedName>
    <definedName name="_xlnm.Print_Titles" localSheetId="5">'４（金銭出納簿・前年度）'!$6:$8</definedName>
    <definedName name="_xlnm.Print_Area" localSheetId="14">'11（加算活動報告書）'!$A$1:$T$28</definedName>
    <definedName name="_xlnm.Print_Titles" localSheetId="14">'11（加算活動報告書）'!$5:$5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安来市役所</author>
    <author>松本　典子</author>
  </authors>
  <commentList>
    <comment ref="F4" authorId="0">
      <text>
        <r>
          <rPr>
            <sz val="11"/>
            <color indexed="81"/>
            <rFont val="ＭＳ Ｐゴシック"/>
          </rPr>
          <t>取得した日を半角で入力してください　例 H30.6.1または2018/6/1</t>
        </r>
      </text>
    </comment>
    <comment ref="AG4" authorId="0">
      <text>
        <r>
          <rPr>
            <sz val="12"/>
            <color indexed="81"/>
            <rFont val="ＭＳ Ｐゴシック"/>
          </rPr>
          <t>単位は％で入力してください</t>
        </r>
        <r>
          <rPr>
            <sz val="9"/>
            <color indexed="81"/>
            <rFont val="ＭＳ Ｐゴシック"/>
          </rPr>
          <t xml:space="preserve">
</t>
        </r>
      </text>
    </comment>
    <comment ref="N20" authorId="1">
      <text>
        <r>
          <rPr>
            <sz val="11"/>
            <color theme="1"/>
            <rFont val="游ゴシック"/>
          </rPr>
          <t xml:space="preserve">「償却費按分額」に端数が出た場合は、「端数配分」列に端数を配分してください。
</t>
        </r>
      </text>
    </comment>
  </commentList>
</comments>
</file>

<file path=xl/sharedStrings.xml><?xml version="1.0" encoding="utf-8"?>
<sst xmlns="http://schemas.openxmlformats.org/spreadsheetml/2006/main" xmlns:r="http://schemas.openxmlformats.org/officeDocument/2006/relationships" count="828" uniqueCount="828">
  <si>
    <t>【加算措置の活動実績及び達成状況】</t>
    <rPh sb="1" eb="3">
      <t>カサン</t>
    </rPh>
    <rPh sb="3" eb="5">
      <t>ソチ</t>
    </rPh>
    <rPh sb="6" eb="8">
      <t>カツドウ</t>
    </rPh>
    <rPh sb="8" eb="10">
      <t>ジッセキ</t>
    </rPh>
    <rPh sb="10" eb="11">
      <t>オヨ</t>
    </rPh>
    <rPh sb="12" eb="14">
      <t>タッセイ</t>
    </rPh>
    <rPh sb="14" eb="16">
      <t>ジョウキョウ</t>
    </rPh>
    <phoneticPr fontId="26"/>
  </si>
  <si>
    <t>各構成員へ配布する様式です。切り取って各構成員へ必ず配布してください。</t>
  </si>
  <si>
    <t>合　計</t>
    <rPh sb="0" eb="1">
      <t>ゴウ</t>
    </rPh>
    <rPh sb="2" eb="3">
      <t>ケイ</t>
    </rPh>
    <phoneticPr fontId="10"/>
  </si>
  <si>
    <t>備考</t>
    <rPh sb="0" eb="2">
      <t>ビコウ</t>
    </rPh>
    <phoneticPr fontId="26"/>
  </si>
  <si>
    <t>内、棚田地域振興加算</t>
    <rPh sb="0" eb="1">
      <t>ウチ</t>
    </rPh>
    <phoneticPr fontId="26"/>
  </si>
  <si>
    <t>収　入</t>
    <rPh sb="0" eb="1">
      <t>オサム</t>
    </rPh>
    <rPh sb="2" eb="3">
      <t>イ</t>
    </rPh>
    <phoneticPr fontId="10"/>
  </si>
  <si>
    <t>210</t>
  </si>
  <si>
    <t>　「1.農用地に関する事項」の取り組むべき事項（計画と実施）は2項目以上必要</t>
    <rPh sb="15" eb="16">
      <t>ト</t>
    </rPh>
    <rPh sb="17" eb="18">
      <t>ク</t>
    </rPh>
    <rPh sb="21" eb="23">
      <t>ジコウ</t>
    </rPh>
    <rPh sb="24" eb="26">
      <t>ケイカク</t>
    </rPh>
    <rPh sb="27" eb="29">
      <t>ジッシ</t>
    </rPh>
    <rPh sb="32" eb="34">
      <t>コウモク</t>
    </rPh>
    <rPh sb="34" eb="36">
      <t>イジョウ</t>
    </rPh>
    <rPh sb="36" eb="38">
      <t>ヒツヨウ</t>
    </rPh>
    <phoneticPr fontId="26"/>
  </si>
  <si>
    <t>協定No.</t>
    <rPh sb="0" eb="2">
      <t>キョウテイ</t>
    </rPh>
    <phoneticPr fontId="26"/>
  </si>
  <si>
    <t>基本
交付金分</t>
    <rPh sb="0" eb="2">
      <t>キホン</t>
    </rPh>
    <rPh sb="3" eb="6">
      <t>コウフキン</t>
    </rPh>
    <rPh sb="6" eb="7">
      <t>ブン</t>
    </rPh>
    <phoneticPr fontId="26"/>
  </si>
  <si>
    <t>役員報酬</t>
    <rPh sb="0" eb="2">
      <t>ヤクイン</t>
    </rPh>
    <rPh sb="2" eb="4">
      <t>ホウシュウ</t>
    </rPh>
    <phoneticPr fontId="10"/>
  </si>
  <si>
    <t>集落機能強化</t>
  </si>
  <si>
    <t>鳥獣被害防止対策費</t>
    <rPh sb="8" eb="9">
      <t>ヒ</t>
    </rPh>
    <phoneticPr fontId="10"/>
  </si>
  <si>
    <t>収 入
（円）</t>
    <rPh sb="0" eb="1">
      <t>オサム</t>
    </rPh>
    <rPh sb="2" eb="3">
      <t>ニュウ</t>
    </rPh>
    <rPh sb="5" eb="6">
      <t>エン</t>
    </rPh>
    <phoneticPr fontId="10"/>
  </si>
  <si>
    <t>日付</t>
    <rPh sb="0" eb="2">
      <t>ヒヅケ</t>
    </rPh>
    <phoneticPr fontId="10"/>
  </si>
  <si>
    <t>必要経費に該当</t>
    <rPh sb="0" eb="2">
      <t>ヒツヨウ</t>
    </rPh>
    <rPh sb="2" eb="4">
      <t>ケイヒ</t>
    </rPh>
    <rPh sb="5" eb="7">
      <t>ガイトウ</t>
    </rPh>
    <phoneticPr fontId="10"/>
  </si>
  <si>
    <t>共同取組
活動費</t>
    <rPh sb="0" eb="2">
      <t>キョウドウ</t>
    </rPh>
    <rPh sb="2" eb="4">
      <t>トリクミ</t>
    </rPh>
    <rPh sb="5" eb="7">
      <t>カツドウ</t>
    </rPh>
    <rPh sb="7" eb="8">
      <t>ヒ</t>
    </rPh>
    <phoneticPr fontId="10"/>
  </si>
  <si>
    <t>その他</t>
  </si>
  <si>
    <t>　「多面的機能支払交付金実施要綱別紙１第５の２に基づく活動計画に定める施設と同一」である場合（計画欄に〇を記載）は、</t>
    <rPh sb="44" eb="46">
      <t>バアイ</t>
    </rPh>
    <rPh sb="47" eb="49">
      <t>ケイカク</t>
    </rPh>
    <rPh sb="49" eb="50">
      <t>ラン</t>
    </rPh>
    <rPh sb="53" eb="55">
      <t>キサイ</t>
    </rPh>
    <phoneticPr fontId="26"/>
  </si>
  <si>
    <t>農地管理費</t>
    <rPh sb="0" eb="2">
      <t>ノウチ</t>
    </rPh>
    <rPh sb="2" eb="5">
      <t>カンリヒ</t>
    </rPh>
    <phoneticPr fontId="10"/>
  </si>
  <si>
    <t>機能</t>
    <rPh sb="0" eb="2">
      <t>キノウ</t>
    </rPh>
    <phoneticPr fontId="26"/>
  </si>
  <si>
    <t>　　　　※支払日順に計上してください</t>
  </si>
  <si>
    <t>協定書第５の３の活動を実施するのに要した経費</t>
    <rPh sb="0" eb="3">
      <t>キョウテイショ</t>
    </rPh>
    <rPh sb="3" eb="4">
      <t>ダイ</t>
    </rPh>
    <rPh sb="8" eb="10">
      <t>カツドウ</t>
    </rPh>
    <rPh sb="11" eb="13">
      <t>ジッシ</t>
    </rPh>
    <rPh sb="17" eb="18">
      <t>ヨウ</t>
    </rPh>
    <rPh sb="20" eb="22">
      <t>ケイヒ</t>
    </rPh>
    <phoneticPr fontId="10"/>
  </si>
  <si>
    <t>役員報酬</t>
  </si>
  <si>
    <t>その他</t>
    <rPh sb="2" eb="3">
      <t>タ</t>
    </rPh>
    <phoneticPr fontId="10"/>
  </si>
  <si>
    <t>支出（円）</t>
    <rPh sb="0" eb="2">
      <t>シシュツ</t>
    </rPh>
    <rPh sb="3" eb="4">
      <t>エン</t>
    </rPh>
    <phoneticPr fontId="10"/>
  </si>
  <si>
    <t>ロータリー</t>
  </si>
  <si>
    <t>防除機</t>
  </si>
  <si>
    <t>前年度末繰越金・積立金
（第６期分）</t>
    <rPh sb="0" eb="3">
      <t>ゼンネンド</t>
    </rPh>
    <rPh sb="3" eb="4">
      <t>マツ</t>
    </rPh>
    <rPh sb="4" eb="7">
      <t>クリコシキン</t>
    </rPh>
    <rPh sb="8" eb="11">
      <t>ツミタテキン</t>
    </rPh>
    <rPh sb="13" eb="14">
      <t>ダイ</t>
    </rPh>
    <rPh sb="15" eb="16">
      <t>キ</t>
    </rPh>
    <rPh sb="16" eb="17">
      <t>ブン</t>
    </rPh>
    <phoneticPr fontId="10"/>
  </si>
  <si>
    <t>事務消耗品、振込手数料等</t>
    <rPh sb="0" eb="2">
      <t>ジム</t>
    </rPh>
    <rPh sb="2" eb="4">
      <t>ショウモウ</t>
    </rPh>
    <rPh sb="4" eb="5">
      <t>ヒン</t>
    </rPh>
    <rPh sb="6" eb="8">
      <t>フリコミ</t>
    </rPh>
    <rPh sb="8" eb="11">
      <t>テスウリョウ</t>
    </rPh>
    <rPh sb="11" eb="12">
      <t>トウ</t>
    </rPh>
    <phoneticPr fontId="10"/>
  </si>
  <si>
    <t>記 入 内 容</t>
    <rPh sb="0" eb="1">
      <t>キ</t>
    </rPh>
    <rPh sb="2" eb="3">
      <t>ニュウ</t>
    </rPh>
    <rPh sb="4" eb="5">
      <t>ウチ</t>
    </rPh>
    <rPh sb="6" eb="7">
      <t>ヨウ</t>
    </rPh>
    <phoneticPr fontId="10"/>
  </si>
  <si>
    <t>残 高
（円）</t>
    <rPh sb="0" eb="1">
      <t>ザン</t>
    </rPh>
    <rPh sb="2" eb="3">
      <t>タカ</t>
    </rPh>
    <rPh sb="5" eb="6">
      <t>エン</t>
    </rPh>
    <phoneticPr fontId="10"/>
  </si>
  <si>
    <t>領収書
番　号</t>
    <rPh sb="0" eb="3">
      <t>リョウシュウショ</t>
    </rPh>
    <rPh sb="4" eb="5">
      <t>バン</t>
    </rPh>
    <rPh sb="6" eb="7">
      <t>ゴウ</t>
    </rPh>
    <phoneticPr fontId="10"/>
  </si>
  <si>
    <t>内　　容</t>
    <rPh sb="0" eb="1">
      <t>ナイ</t>
    </rPh>
    <rPh sb="3" eb="4">
      <t>ヨウ</t>
    </rPh>
    <phoneticPr fontId="10"/>
  </si>
  <si>
    <t>個人配分</t>
    <rPh sb="0" eb="2">
      <t>コジン</t>
    </rPh>
    <rPh sb="2" eb="4">
      <t>ハイブン</t>
    </rPh>
    <phoneticPr fontId="10"/>
  </si>
  <si>
    <t>研修会等費</t>
    <rPh sb="0" eb="3">
      <t>ケンシュウカイ</t>
    </rPh>
    <rPh sb="3" eb="4">
      <t>トウ</t>
    </rPh>
    <rPh sb="4" eb="5">
      <t>ヒ</t>
    </rPh>
    <phoneticPr fontId="10"/>
  </si>
  <si>
    <t>備　　　考</t>
  </si>
  <si>
    <t>②超急傾斜農地保全管理加算</t>
  </si>
  <si>
    <t>受領印</t>
    <rPh sb="0" eb="3">
      <t>ジュリョウイン</t>
    </rPh>
    <phoneticPr fontId="10"/>
  </si>
  <si>
    <t>収支実績・決算書</t>
    <rPh sb="0" eb="2">
      <t>シュウシ</t>
    </rPh>
    <rPh sb="2" eb="4">
      <t>ジッセキ</t>
    </rPh>
    <rPh sb="5" eb="7">
      <t>ケッサン</t>
    </rPh>
    <rPh sb="7" eb="8">
      <t>ショ</t>
    </rPh>
    <phoneticPr fontId="10"/>
  </si>
  <si>
    <t>区　　　　分</t>
  </si>
  <si>
    <t>収入</t>
    <rPh sb="0" eb="2">
      <t>シュウニュウ</t>
    </rPh>
    <phoneticPr fontId="10"/>
  </si>
  <si>
    <t>支　　　　　　　　　　出</t>
    <rPh sb="0" eb="1">
      <t>ササ</t>
    </rPh>
    <rPh sb="11" eb="12">
      <t>デ</t>
    </rPh>
    <phoneticPr fontId="10"/>
  </si>
  <si>
    <t>①　合　計</t>
  </si>
  <si>
    <t>⑦</t>
  </si>
  <si>
    <t>支出</t>
  </si>
  <si>
    <t xml:space="preserve">    （2）共同取組活動支出額</t>
  </si>
  <si>
    <t>個人配分</t>
  </si>
  <si>
    <t>協定名：</t>
    <rPh sb="0" eb="2">
      <t>キョウテイ</t>
    </rPh>
    <rPh sb="2" eb="3">
      <t>メイ</t>
    </rPh>
    <phoneticPr fontId="10"/>
  </si>
  <si>
    <t>340</t>
  </si>
  <si>
    <t>活動内容</t>
    <rPh sb="0" eb="2">
      <t>カツドウ</t>
    </rPh>
    <rPh sb="2" eb="4">
      <t>ナイヨウ</t>
    </rPh>
    <phoneticPr fontId="26"/>
  </si>
  <si>
    <t>繰越額</t>
    <rPh sb="0" eb="2">
      <t>クリコシ</t>
    </rPh>
    <rPh sb="2" eb="3">
      <t>ガク</t>
    </rPh>
    <phoneticPr fontId="26"/>
  </si>
  <si>
    <t>農地管理費</t>
  </si>
  <si>
    <t>個人配分額</t>
    <rPh sb="0" eb="2">
      <t>コジン</t>
    </rPh>
    <rPh sb="2" eb="4">
      <t>ハイブン</t>
    </rPh>
    <rPh sb="4" eb="5">
      <t>ガク</t>
    </rPh>
    <phoneticPr fontId="10"/>
  </si>
  <si>
    <t>使途</t>
    <rPh sb="0" eb="2">
      <t>シト</t>
    </rPh>
    <phoneticPr fontId="26"/>
  </si>
  <si>
    <t>980</t>
  </si>
  <si>
    <t>724</t>
  </si>
  <si>
    <t>多面的機能増進活動費</t>
  </si>
  <si>
    <t>②　合　計</t>
  </si>
  <si>
    <t>協 定 名</t>
    <rPh sb="0" eb="1">
      <t>キョウ</t>
    </rPh>
    <rPh sb="2" eb="3">
      <t>サダム</t>
    </rPh>
    <rPh sb="4" eb="5">
      <t>メイ</t>
    </rPh>
    <phoneticPr fontId="10"/>
  </si>
  <si>
    <t>該 当</t>
  </si>
  <si>
    <t>交付金</t>
    <rPh sb="0" eb="3">
      <t>コウフキン</t>
    </rPh>
    <phoneticPr fontId="10"/>
  </si>
  <si>
    <t>　６期の加算措置取組の経費に「○」をする欄のため、令和７年１～３月分は入力不要です。</t>
    <rPh sb="20" eb="21">
      <t>ラン</t>
    </rPh>
    <rPh sb="25" eb="27">
      <t>レイワ</t>
    </rPh>
    <rPh sb="28" eb="29">
      <t>ネン</t>
    </rPh>
    <rPh sb="32" eb="33">
      <t>ガツ</t>
    </rPh>
    <rPh sb="33" eb="34">
      <t>ブン</t>
    </rPh>
    <rPh sb="35" eb="37">
      <t>ニュウリョク</t>
    </rPh>
    <rPh sb="37" eb="39">
      <t>フヨウ</t>
    </rPh>
    <phoneticPr fontId="10"/>
  </si>
  <si>
    <t>≪注意≫</t>
    <rPh sb="1" eb="3">
      <t>チュウイ</t>
    </rPh>
    <phoneticPr fontId="10"/>
  </si>
  <si>
    <t>２．上記支出は、共同取組活動として、協定書で定めた内容にあたるもの。</t>
    <rPh sb="2" eb="4">
      <t>ジョウキ</t>
    </rPh>
    <rPh sb="4" eb="6">
      <t>シシュツ</t>
    </rPh>
    <rPh sb="8" eb="10">
      <t>キョウドウ</t>
    </rPh>
    <rPh sb="10" eb="12">
      <t>トリクミ</t>
    </rPh>
    <rPh sb="12" eb="14">
      <t>カツドウ</t>
    </rPh>
    <rPh sb="18" eb="21">
      <t>キョウテイショ</t>
    </rPh>
    <rPh sb="22" eb="23">
      <t>サダ</t>
    </rPh>
    <rPh sb="25" eb="27">
      <t>ナイヨウ</t>
    </rPh>
    <phoneticPr fontId="10"/>
  </si>
  <si>
    <t>資産コード</t>
  </si>
  <si>
    <t>R　　年中（令和　　年１月1日～令和　　年１２月末日）に交付された額</t>
    <rPh sb="3" eb="4">
      <t>ネン</t>
    </rPh>
    <rPh sb="4" eb="5">
      <t>チュウ</t>
    </rPh>
    <rPh sb="6" eb="7">
      <t>レイ</t>
    </rPh>
    <rPh sb="7" eb="8">
      <t>カズ</t>
    </rPh>
    <rPh sb="10" eb="11">
      <t>ネン</t>
    </rPh>
    <rPh sb="12" eb="13">
      <t>ガツ</t>
    </rPh>
    <rPh sb="14" eb="15">
      <t>ニチ</t>
    </rPh>
    <rPh sb="16" eb="18">
      <t>レイワ</t>
    </rPh>
    <rPh sb="20" eb="21">
      <t>ネン</t>
    </rPh>
    <rPh sb="23" eb="24">
      <t>ガツ</t>
    </rPh>
    <rPh sb="24" eb="26">
      <t>マツジツ</t>
    </rPh>
    <rPh sb="28" eb="30">
      <t>コウフ</t>
    </rPh>
    <rPh sb="33" eb="34">
      <t>ガク</t>
    </rPh>
    <phoneticPr fontId="10"/>
  </si>
  <si>
    <t>水路　（ア）水路清掃</t>
    <rPh sb="6" eb="8">
      <t>スイロ</t>
    </rPh>
    <rPh sb="8" eb="10">
      <t>セイソウ</t>
    </rPh>
    <phoneticPr fontId="26"/>
  </si>
  <si>
    <t>共同利用機械の購入・管理に要した経費</t>
    <rPh sb="0" eb="2">
      <t>キョウドウ</t>
    </rPh>
    <rPh sb="2" eb="4">
      <t>リヨウ</t>
    </rPh>
    <rPh sb="4" eb="6">
      <t>キカイ</t>
    </rPh>
    <rPh sb="7" eb="9">
      <t>コウニュウ</t>
    </rPh>
    <rPh sb="10" eb="12">
      <t>カンリ</t>
    </rPh>
    <rPh sb="13" eb="14">
      <t>ヨウ</t>
    </rPh>
    <rPh sb="16" eb="18">
      <t>ケイヒ</t>
    </rPh>
    <phoneticPr fontId="10"/>
  </si>
  <si>
    <t>うち4月1日～12月31日</t>
  </si>
  <si>
    <t xml:space="preserve"> ⑦ 共同利用施設整備等費</t>
    <rPh sb="3" eb="5">
      <t>キョウドウ</t>
    </rPh>
    <rPh sb="5" eb="7">
      <t>リヨウ</t>
    </rPh>
    <rPh sb="7" eb="9">
      <t>シセツ</t>
    </rPh>
    <rPh sb="9" eb="11">
      <t>セイビ</t>
    </rPh>
    <rPh sb="11" eb="12">
      <t>ナド</t>
    </rPh>
    <rPh sb="12" eb="13">
      <t>ヒ</t>
    </rPh>
    <phoneticPr fontId="10"/>
  </si>
  <si>
    <t>３．慰安旅行等の遊興費、宴会代、秋祭り助成等は共同取組活動の必要経費とは認められませんので、収支報告書に計上できません。支出が必要な場合には、協定参加者から必要な額を集金するなどした上で支払うことになります。</t>
    <rPh sb="2" eb="4">
      <t>イアン</t>
    </rPh>
    <rPh sb="4" eb="6">
      <t>リョコウ</t>
    </rPh>
    <rPh sb="6" eb="7">
      <t>トウ</t>
    </rPh>
    <rPh sb="8" eb="11">
      <t>ユウキョウヒ</t>
    </rPh>
    <rPh sb="12" eb="14">
      <t>エンカイ</t>
    </rPh>
    <rPh sb="14" eb="15">
      <t>ダイ</t>
    </rPh>
    <rPh sb="16" eb="17">
      <t>アキ</t>
    </rPh>
    <rPh sb="17" eb="18">
      <t>マツ</t>
    </rPh>
    <rPh sb="19" eb="21">
      <t>ジョセイ</t>
    </rPh>
    <rPh sb="21" eb="22">
      <t>トウ</t>
    </rPh>
    <rPh sb="23" eb="25">
      <t>キョウドウ</t>
    </rPh>
    <rPh sb="25" eb="27">
      <t>トリクミ</t>
    </rPh>
    <rPh sb="27" eb="29">
      <t>カツドウ</t>
    </rPh>
    <rPh sb="30" eb="32">
      <t>ヒツヨウ</t>
    </rPh>
    <rPh sb="32" eb="34">
      <t>ケイヒ</t>
    </rPh>
    <rPh sb="36" eb="37">
      <t>ミト</t>
    </rPh>
    <rPh sb="46" eb="48">
      <t>シュウシ</t>
    </rPh>
    <rPh sb="48" eb="51">
      <t>ホウコクショ</t>
    </rPh>
    <rPh sb="52" eb="54">
      <t>ケイジョウ</t>
    </rPh>
    <rPh sb="60" eb="62">
      <t>シシュツ</t>
    </rPh>
    <rPh sb="63" eb="65">
      <t>ヒツヨウ</t>
    </rPh>
    <rPh sb="66" eb="68">
      <t>バアイ</t>
    </rPh>
    <rPh sb="71" eb="73">
      <t>キョウテイ</t>
    </rPh>
    <rPh sb="73" eb="75">
      <t>サンカ</t>
    </rPh>
    <rPh sb="75" eb="76">
      <t>シャ</t>
    </rPh>
    <rPh sb="78" eb="80">
      <t>ヒツヨウ</t>
    </rPh>
    <rPh sb="81" eb="82">
      <t>ガク</t>
    </rPh>
    <rPh sb="83" eb="85">
      <t>シュウキン</t>
    </rPh>
    <rPh sb="91" eb="92">
      <t>ウエ</t>
    </rPh>
    <rPh sb="93" eb="95">
      <t>シハラ</t>
    </rPh>
    <phoneticPr fontId="10"/>
  </si>
  <si>
    <t>協定名</t>
    <rPh sb="0" eb="2">
      <t>キョウテイ</t>
    </rPh>
    <rPh sb="2" eb="3">
      <t>メイ</t>
    </rPh>
    <phoneticPr fontId="10"/>
  </si>
  <si>
    <t>協定No：</t>
    <rPh sb="0" eb="2">
      <t>キョウテイ</t>
    </rPh>
    <phoneticPr fontId="10"/>
  </si>
  <si>
    <t>スマート農業</t>
    <rPh sb="4" eb="6">
      <t>ノウギョウ</t>
    </rPh>
    <phoneticPr fontId="26"/>
  </si>
  <si>
    <t>≪収入・支出科目≫</t>
    <rPh sb="1" eb="3">
      <t>シュウニュウ</t>
    </rPh>
    <rPh sb="4" eb="6">
      <t>シシュツ</t>
    </rPh>
    <rPh sb="6" eb="8">
      <t>カモク</t>
    </rPh>
    <phoneticPr fontId="10"/>
  </si>
  <si>
    <t>項目</t>
    <rPh sb="0" eb="2">
      <t>コウモク</t>
    </rPh>
    <phoneticPr fontId="10"/>
  </si>
  <si>
    <t>具　体　例</t>
    <rPh sb="0" eb="1">
      <t>グ</t>
    </rPh>
    <rPh sb="2" eb="3">
      <t>カラダ</t>
    </rPh>
    <rPh sb="4" eb="5">
      <t>レイ</t>
    </rPh>
    <phoneticPr fontId="10"/>
  </si>
  <si>
    <t>差引計</t>
    <rPh sb="0" eb="2">
      <t>サシヒキ</t>
    </rPh>
    <rPh sb="2" eb="3">
      <t>ケイ</t>
    </rPh>
    <phoneticPr fontId="10"/>
  </si>
  <si>
    <t>※氏名欄に名前があるときは必ず按分欄に数字を入力すること。按分0の場合は分子に〝0〟を入力</t>
    <rPh sb="1" eb="2">
      <t>シ</t>
    </rPh>
    <rPh sb="2" eb="3">
      <t>メイ</t>
    </rPh>
    <rPh sb="3" eb="4">
      <t>ラン</t>
    </rPh>
    <rPh sb="5" eb="7">
      <t>ナマエ</t>
    </rPh>
    <rPh sb="13" eb="14">
      <t>カナラ</t>
    </rPh>
    <rPh sb="15" eb="17">
      <t>アンブン</t>
    </rPh>
    <rPh sb="17" eb="18">
      <t>ラン</t>
    </rPh>
    <rPh sb="19" eb="21">
      <t>スウジ</t>
    </rPh>
    <rPh sb="22" eb="24">
      <t>ニュウリョク</t>
    </rPh>
    <rPh sb="29" eb="31">
      <t>アンブン</t>
    </rPh>
    <rPh sb="33" eb="35">
      <t>バアイ</t>
    </rPh>
    <rPh sb="36" eb="38">
      <t>ブンシ</t>
    </rPh>
    <rPh sb="43" eb="45">
      <t>ニュウリョク</t>
    </rPh>
    <phoneticPr fontId="10"/>
  </si>
  <si>
    <t>日当、イノシシ防護トタン、防鳥ネット等の資材費</t>
    <rPh sb="0" eb="2">
      <t>ニットウ</t>
    </rPh>
    <rPh sb="7" eb="9">
      <t>ボウゴ</t>
    </rPh>
    <rPh sb="13" eb="14">
      <t>フセ</t>
    </rPh>
    <rPh sb="14" eb="15">
      <t>トリ</t>
    </rPh>
    <rPh sb="18" eb="19">
      <t>トウ</t>
    </rPh>
    <rPh sb="20" eb="22">
      <t>シザイ</t>
    </rPh>
    <rPh sb="22" eb="23">
      <t>ヒ</t>
    </rPh>
    <phoneticPr fontId="10"/>
  </si>
  <si>
    <t>ブリッジ</t>
  </si>
  <si>
    <t>動力散粉機</t>
  </si>
  <si>
    <t>令和　　年度交付金</t>
    <rPh sb="0" eb="2">
      <t>レイワ</t>
    </rPh>
    <rPh sb="4" eb="5">
      <t>ネン</t>
    </rPh>
    <rPh sb="6" eb="9">
      <t>コウフキン</t>
    </rPh>
    <phoneticPr fontId="10"/>
  </si>
  <si>
    <t>支　出</t>
    <rPh sb="0" eb="1">
      <t>シ</t>
    </rPh>
    <rPh sb="2" eb="3">
      <t>デ</t>
    </rPh>
    <phoneticPr fontId="10"/>
  </si>
  <si>
    <t>均等割または面積割等で按分した個人配分額の合計</t>
    <rPh sb="0" eb="2">
      <t>キントウ</t>
    </rPh>
    <rPh sb="2" eb="3">
      <t>ワ</t>
    </rPh>
    <rPh sb="6" eb="8">
      <t>メンセキ</t>
    </rPh>
    <rPh sb="8" eb="9">
      <t>ワリ</t>
    </rPh>
    <rPh sb="9" eb="10">
      <t>トウ</t>
    </rPh>
    <rPh sb="11" eb="13">
      <t>アンブン</t>
    </rPh>
    <rPh sb="15" eb="17">
      <t>コジン</t>
    </rPh>
    <rPh sb="17" eb="19">
      <t>ハイブン</t>
    </rPh>
    <rPh sb="19" eb="20">
      <t>ガク</t>
    </rPh>
    <rPh sb="21" eb="23">
      <t>ゴウケイ</t>
    </rPh>
    <phoneticPr fontId="10"/>
  </si>
  <si>
    <t>その他 （　　　　　　　　　　　　　　　　　　　　　）</t>
  </si>
  <si>
    <t>道・水路管理費</t>
  </si>
  <si>
    <t>代表者手当等</t>
    <rPh sb="0" eb="3">
      <t>ダイヒョウシャ</t>
    </rPh>
    <rPh sb="3" eb="5">
      <t>テアテ</t>
    </rPh>
    <rPh sb="5" eb="6">
      <t>トウ</t>
    </rPh>
    <phoneticPr fontId="10"/>
  </si>
  <si>
    <t>農道や水路の管理、補修、道路法面の管理に要した経費　</t>
    <rPh sb="0" eb="2">
      <t>ノウドウ</t>
    </rPh>
    <rPh sb="3" eb="5">
      <t>スイロ</t>
    </rPh>
    <rPh sb="6" eb="8">
      <t>カンリ</t>
    </rPh>
    <rPh sb="9" eb="11">
      <t>ホシュウ</t>
    </rPh>
    <rPh sb="12" eb="14">
      <t>ドウロ</t>
    </rPh>
    <rPh sb="14" eb="15">
      <t>ノリ</t>
    </rPh>
    <rPh sb="15" eb="16">
      <t>メン</t>
    </rPh>
    <rPh sb="17" eb="19">
      <t>カンリ</t>
    </rPh>
    <rPh sb="20" eb="21">
      <t>ヨウ</t>
    </rPh>
    <rPh sb="23" eb="25">
      <t>ケイヒ</t>
    </rPh>
    <phoneticPr fontId="10"/>
  </si>
  <si>
    <r>
      <t>今期（第６期）積立金の</t>
    </r>
    <r>
      <rPr>
        <sz val="12"/>
        <color auto="1"/>
        <rFont val="ＭＳ 明朝"/>
      </rPr>
      <t>積立計画</t>
    </r>
    <rPh sb="0" eb="2">
      <t>コンキ</t>
    </rPh>
    <rPh sb="3" eb="4">
      <t>ダイ</t>
    </rPh>
    <rPh sb="5" eb="6">
      <t>キ</t>
    </rPh>
    <rPh sb="7" eb="10">
      <t>ツミタテキン</t>
    </rPh>
    <rPh sb="11" eb="13">
      <t>ツミタテ</t>
    </rPh>
    <rPh sb="13" eb="15">
      <t>ケイカク</t>
    </rPh>
    <phoneticPr fontId="26"/>
  </si>
  <si>
    <t>動力耕運機（普通）</t>
  </si>
  <si>
    <t>田畑の耕作・管理に要した経費</t>
    <rPh sb="0" eb="1">
      <t>タ</t>
    </rPh>
    <rPh sb="1" eb="2">
      <t>ハタ</t>
    </rPh>
    <rPh sb="3" eb="5">
      <t>コウサク</t>
    </rPh>
    <rPh sb="6" eb="8">
      <t>カンリ</t>
    </rPh>
    <rPh sb="9" eb="10">
      <t>ヨウ</t>
    </rPh>
    <rPh sb="12" eb="14">
      <t>ケイヒ</t>
    </rPh>
    <phoneticPr fontId="10"/>
  </si>
  <si>
    <t>⑧</t>
  </si>
  <si>
    <t>930</t>
  </si>
  <si>
    <t>鳥獣被害防止対策費</t>
    <rPh sb="0" eb="2">
      <t>チョウジュウ</t>
    </rPh>
    <rPh sb="2" eb="4">
      <t>ヒガイ</t>
    </rPh>
    <rPh sb="4" eb="6">
      <t>ボウシ</t>
    </rPh>
    <rPh sb="6" eb="9">
      <t>タイサクヒ</t>
    </rPh>
    <phoneticPr fontId="10"/>
  </si>
  <si>
    <t>【ネットワーク化活動計画】</t>
    <rPh sb="7" eb="8">
      <t>カ</t>
    </rPh>
    <rPh sb="8" eb="10">
      <t>カツドウ</t>
    </rPh>
    <rPh sb="10" eb="12">
      <t>ケイカク</t>
    </rPh>
    <phoneticPr fontId="26"/>
  </si>
  <si>
    <t>鳥獣防止柵の設置・補修に要した経費　</t>
    <rPh sb="0" eb="2">
      <t>チョウジュウ</t>
    </rPh>
    <rPh sb="2" eb="4">
      <t>ボウシ</t>
    </rPh>
    <rPh sb="4" eb="5">
      <t>サク</t>
    </rPh>
    <rPh sb="6" eb="8">
      <t>セッチ</t>
    </rPh>
    <rPh sb="9" eb="11">
      <t>ホシュウ</t>
    </rPh>
    <rPh sb="12" eb="13">
      <t>ヨウ</t>
    </rPh>
    <rPh sb="15" eb="17">
      <t>ケイヒ</t>
    </rPh>
    <phoneticPr fontId="10"/>
  </si>
  <si>
    <t>④スマート農業加算</t>
    <rPh sb="5" eb="7">
      <t>ノウギョウ</t>
    </rPh>
    <phoneticPr fontId="10"/>
  </si>
  <si>
    <t xml:space="preserve"> ⑨ 土地利用調整関係費</t>
    <rPh sb="3" eb="7">
      <t>トチリヨウ</t>
    </rPh>
    <rPh sb="7" eb="9">
      <t>チョウセイ</t>
    </rPh>
    <rPh sb="9" eb="12">
      <t>カンケイヒ</t>
    </rPh>
    <phoneticPr fontId="10"/>
  </si>
  <si>
    <t>周辺林地の下草刈り、景観作物の植栽、堆きゅう肥の施肥等</t>
    <rPh sb="0" eb="2">
      <t>シュウヘン</t>
    </rPh>
    <rPh sb="2" eb="4">
      <t>リンチ</t>
    </rPh>
    <rPh sb="5" eb="6">
      <t>シタ</t>
    </rPh>
    <rPh sb="6" eb="8">
      <t>クサカ</t>
    </rPh>
    <rPh sb="10" eb="12">
      <t>ケイカン</t>
    </rPh>
    <rPh sb="12" eb="14">
      <t>サクモツ</t>
    </rPh>
    <rPh sb="15" eb="17">
      <t>ショクサイ</t>
    </rPh>
    <rPh sb="18" eb="19">
      <t>ウズタ</t>
    </rPh>
    <rPh sb="22" eb="23">
      <t>ヒ</t>
    </rPh>
    <rPh sb="24" eb="26">
      <t>セヒ</t>
    </rPh>
    <rPh sb="26" eb="27">
      <t>トウ</t>
    </rPh>
    <phoneticPr fontId="10"/>
  </si>
  <si>
    <t>耕作放棄されそうな農用地については、集落内外の担い手農家や第３セクター等による利用権の設定等や農作業の委託を行う。</t>
  </si>
  <si>
    <t>共同利用機械購入等費</t>
    <rPh sb="0" eb="2">
      <t>キョウドウ</t>
    </rPh>
    <rPh sb="2" eb="4">
      <t>リヨウ</t>
    </rPh>
    <rPh sb="4" eb="6">
      <t>キカイ</t>
    </rPh>
    <rPh sb="6" eb="8">
      <t>コウニュウ</t>
    </rPh>
    <rPh sb="8" eb="10">
      <t>トウヒ</t>
    </rPh>
    <phoneticPr fontId="10"/>
  </si>
  <si>
    <t>協定名</t>
    <rPh sb="0" eb="2">
      <t>キョウテイ</t>
    </rPh>
    <rPh sb="2" eb="3">
      <t>メイ</t>
    </rPh>
    <phoneticPr fontId="26"/>
  </si>
  <si>
    <t>年度　中山間地域等直接支払交付金　要件確認表</t>
  </si>
  <si>
    <t>に該当しない支出額</t>
    <rPh sb="1" eb="3">
      <t>ガイトウ</t>
    </rPh>
    <rPh sb="6" eb="7">
      <t>ササ</t>
    </rPh>
    <rPh sb="7" eb="8">
      <t>デ</t>
    </rPh>
    <rPh sb="8" eb="9">
      <t>ガク</t>
    </rPh>
    <phoneticPr fontId="10"/>
  </si>
  <si>
    <t>取得価格</t>
    <rPh sb="0" eb="2">
      <t>シュトク</t>
    </rPh>
    <rPh sb="2" eb="4">
      <t>カカク</t>
    </rPh>
    <phoneticPr fontId="10"/>
  </si>
  <si>
    <t>⑤</t>
  </si>
  <si>
    <t>多面的機能増進活動費</t>
    <rPh sb="0" eb="3">
      <t>タメンテキ</t>
    </rPh>
    <rPh sb="3" eb="5">
      <t>キノウ</t>
    </rPh>
    <rPh sb="5" eb="7">
      <t>ゾウシン</t>
    </rPh>
    <rPh sb="7" eb="9">
      <t>カツドウ</t>
    </rPh>
    <rPh sb="9" eb="10">
      <t>ヒ</t>
    </rPh>
    <phoneticPr fontId="10"/>
  </si>
  <si>
    <t>令和</t>
    <rPh sb="0" eb="2">
      <t>レイワ</t>
    </rPh>
    <phoneticPr fontId="26"/>
  </si>
  <si>
    <t>　令和７年中（1月～12月）に分配された個人配分参加者個人へ配分された総額</t>
    <rPh sb="1" eb="3">
      <t>レイワ</t>
    </rPh>
    <rPh sb="4" eb="5">
      <t>ネン</t>
    </rPh>
    <rPh sb="15" eb="17">
      <t>ブンパイ</t>
    </rPh>
    <rPh sb="20" eb="22">
      <t>コジン</t>
    </rPh>
    <rPh sb="22" eb="24">
      <t>ハイブン</t>
    </rPh>
    <rPh sb="24" eb="27">
      <t>サンカシャ</t>
    </rPh>
    <rPh sb="27" eb="29">
      <t>コジン</t>
    </rPh>
    <rPh sb="30" eb="32">
      <t>ハイブン</t>
    </rPh>
    <rPh sb="35" eb="37">
      <t>ソウガク</t>
    </rPh>
    <phoneticPr fontId="10"/>
  </si>
  <si>
    <t>土壌流亡に配慮した営農を行う（等高線栽培、根の張る植物を畝間に植栽）。</t>
  </si>
  <si>
    <t>鳥獣防止柵の設置・補修に要した経費</t>
  </si>
  <si>
    <t>金額 ６</t>
    <rPh sb="0" eb="2">
      <t>キンガク</t>
    </rPh>
    <phoneticPr fontId="10"/>
  </si>
  <si>
    <t>320</t>
  </si>
  <si>
    <t>注１）</t>
  </si>
  <si>
    <t>金額１０</t>
  </si>
  <si>
    <t>380</t>
  </si>
  <si>
    <t>作業道の設置、排水改良等簡易な基盤整備を行う。</t>
  </si>
  <si>
    <t>協定Ｎｏ．</t>
    <rPh sb="0" eb="2">
      <t>キョウテイ</t>
    </rPh>
    <phoneticPr fontId="26"/>
  </si>
  <si>
    <t>723</t>
  </si>
  <si>
    <t>⑤
鳥獣被害防止対策費</t>
    <rPh sb="2" eb="4">
      <t>チョウジュウ</t>
    </rPh>
    <rPh sb="4" eb="6">
      <t>ヒガイ</t>
    </rPh>
    <rPh sb="6" eb="8">
      <t>ボウシ</t>
    </rPh>
    <rPh sb="8" eb="10">
      <t>タイサク</t>
    </rPh>
    <rPh sb="10" eb="11">
      <t>ヒ</t>
    </rPh>
    <phoneticPr fontId="10"/>
  </si>
  <si>
    <t>イ、ネットワーク化・統合等により実現する農業生産活動等の継続のための取組　　　　　　　　　　　　　　　　　　　　　　　　　　　　　　　　　　　</t>
  </si>
  <si>
    <t>490</t>
  </si>
  <si>
    <t>６期分</t>
    <rPh sb="1" eb="2">
      <t>キ</t>
    </rPh>
    <rPh sb="2" eb="3">
      <t>ブン</t>
    </rPh>
    <phoneticPr fontId="26"/>
  </si>
  <si>
    <t>作業場等（レンガ・ブロック造）</t>
  </si>
  <si>
    <t>共同取組活動費</t>
    <rPh sb="0" eb="2">
      <t>キョウドウ</t>
    </rPh>
    <rPh sb="2" eb="4">
      <t>トリクミ</t>
    </rPh>
    <rPh sb="4" eb="7">
      <t>カツドウヒ</t>
    </rPh>
    <phoneticPr fontId="26"/>
  </si>
  <si>
    <t>（６）協定参加者名を入力</t>
    <rPh sb="3" eb="5">
      <t>キョウテイ</t>
    </rPh>
    <rPh sb="5" eb="7">
      <t>サンカ</t>
    </rPh>
    <rPh sb="7" eb="8">
      <t>モノ</t>
    </rPh>
    <rPh sb="8" eb="9">
      <t>メイ</t>
    </rPh>
    <rPh sb="10" eb="12">
      <t>ニュウリョク</t>
    </rPh>
    <phoneticPr fontId="10"/>
  </si>
  <si>
    <t>(B)+(C)</t>
  </si>
  <si>
    <t>２．上記支出は、積立・繰越に係る計画に定めた内容にあたるもの。</t>
    <rPh sb="2" eb="4">
      <t>ジョウキ</t>
    </rPh>
    <rPh sb="4" eb="6">
      <t>シシュツ</t>
    </rPh>
    <rPh sb="8" eb="10">
      <t>ツミタテ</t>
    </rPh>
    <rPh sb="11" eb="13">
      <t>クリコシ</t>
    </rPh>
    <rPh sb="14" eb="15">
      <t>カカ</t>
    </rPh>
    <rPh sb="16" eb="18">
      <t>ケイカク</t>
    </rPh>
    <rPh sb="19" eb="20">
      <t>サダ</t>
    </rPh>
    <rPh sb="22" eb="24">
      <t>ナイヨウ</t>
    </rPh>
    <phoneticPr fontId="10"/>
  </si>
  <si>
    <t>（C） 総　計</t>
    <rPh sb="4" eb="5">
      <t>ソウ</t>
    </rPh>
    <rPh sb="6" eb="7">
      <t>ケイ</t>
    </rPh>
    <phoneticPr fontId="10"/>
  </si>
  <si>
    <t>穀物計量器</t>
  </si>
  <si>
    <t>動力耕運機</t>
  </si>
  <si>
    <t>年度</t>
    <rPh sb="0" eb="2">
      <t>ネンド</t>
    </rPh>
    <phoneticPr fontId="26"/>
  </si>
  <si>
    <t>その他（　　　　　　　　　　　　　　　　　　　　　）</t>
  </si>
  <si>
    <t>710</t>
  </si>
  <si>
    <t>一時的な立替額が収入/支出の合計に計上されないように計上します。</t>
    <rPh sb="26" eb="28">
      <t>ケイジョウ</t>
    </rPh>
    <phoneticPr fontId="10"/>
  </si>
  <si>
    <r>
      <t>　　</t>
    </r>
    <r>
      <rPr>
        <u/>
        <sz val="12"/>
        <color auto="1"/>
        <rFont val="ＭＳ 明朝"/>
      </rPr>
      <t>金融機関の受付印が押印された振込伝票の写しを添付すれば、受領印省略可</t>
    </r>
  </si>
  <si>
    <t>積立累計額</t>
  </si>
  <si>
    <t>個別経費算入額</t>
    <rPh sb="0" eb="2">
      <t>コベツ</t>
    </rPh>
    <rPh sb="2" eb="4">
      <t>ケイヒ</t>
    </rPh>
    <rPh sb="4" eb="6">
      <t>サンニュウ</t>
    </rPh>
    <rPh sb="6" eb="7">
      <t>ガク</t>
    </rPh>
    <phoneticPr fontId="10"/>
  </si>
  <si>
    <t>「19-1（減価償却内訳）」シートを入力</t>
  </si>
  <si>
    <t>660</t>
  </si>
  <si>
    <t>緩傾斜</t>
    <rPh sb="0" eb="3">
      <t>カンケイシャ</t>
    </rPh>
    <phoneticPr fontId="10"/>
  </si>
  <si>
    <t>収入金額計</t>
    <rPh sb="0" eb="2">
      <t>シュウニュウ</t>
    </rPh>
    <rPh sb="2" eb="4">
      <t>キンガク</t>
    </rPh>
    <rPh sb="4" eb="5">
      <t>ケイ</t>
    </rPh>
    <phoneticPr fontId="10"/>
  </si>
  <si>
    <t>魚類・昆虫類の保護を行う（ビオトープの確保）。</t>
  </si>
  <si>
    <t>⑬</t>
  </si>
  <si>
    <t>協定No.</t>
  </si>
  <si>
    <t>作業場等（木造）</t>
  </si>
  <si>
    <t>円</t>
    <rPh sb="0" eb="1">
      <t>エン</t>
    </rPh>
    <phoneticPr fontId="26"/>
  </si>
  <si>
    <t>代表者手当等</t>
  </si>
  <si>
    <t>氏　　名</t>
    <rPh sb="0" eb="1">
      <t>シ</t>
    </rPh>
    <rPh sb="3" eb="4">
      <t>メイ</t>
    </rPh>
    <phoneticPr fontId="10"/>
  </si>
  <si>
    <t>取崩額</t>
  </si>
  <si>
    <t>　１　協定参加者</t>
    <rPh sb="3" eb="5">
      <t>キョウテイ</t>
    </rPh>
    <rPh sb="5" eb="8">
      <t>サンカシャ</t>
    </rPh>
    <phoneticPr fontId="10"/>
  </si>
  <si>
    <t>使途</t>
  </si>
  <si>
    <t>研修会等費</t>
    <rPh sb="3" eb="4">
      <t>トウ</t>
    </rPh>
    <phoneticPr fontId="10"/>
  </si>
  <si>
    <t>640</t>
  </si>
  <si>
    <t>③ネットワーク化加算</t>
    <rPh sb="7" eb="8">
      <t>カ</t>
    </rPh>
    <phoneticPr fontId="10"/>
  </si>
  <si>
    <t>共同利用施設整備等費</t>
    <rPh sb="0" eb="2">
      <t>キョウドウ</t>
    </rPh>
    <rPh sb="2" eb="4">
      <t>リヨウ</t>
    </rPh>
    <rPh sb="4" eb="6">
      <t>シセツ</t>
    </rPh>
    <rPh sb="6" eb="8">
      <t>セイビ</t>
    </rPh>
    <rPh sb="8" eb="9">
      <t>トウ</t>
    </rPh>
    <rPh sb="9" eb="10">
      <t>ヒ</t>
    </rPh>
    <phoneticPr fontId="10"/>
  </si>
  <si>
    <t>合計</t>
    <rPh sb="0" eb="2">
      <t>ゴウケイ</t>
    </rPh>
    <phoneticPr fontId="26"/>
  </si>
  <si>
    <t>作業場等（木造モルタル）</t>
  </si>
  <si>
    <t>金額 ２</t>
  </si>
  <si>
    <t>災害復旧に備える費用</t>
    <rPh sb="0" eb="2">
      <t>サイガイ</t>
    </rPh>
    <rPh sb="2" eb="4">
      <t>フッキュウ</t>
    </rPh>
    <rPh sb="5" eb="6">
      <t>ソナ</t>
    </rPh>
    <rPh sb="8" eb="10">
      <t>ヒヨウ</t>
    </rPh>
    <phoneticPr fontId="26"/>
  </si>
  <si>
    <t>協定Ｎｏ．</t>
    <rPh sb="0" eb="2">
      <t>キョウテイ</t>
    </rPh>
    <phoneticPr fontId="10"/>
  </si>
  <si>
    <t>収入計</t>
    <rPh sb="0" eb="2">
      <t>シュウニュウ</t>
    </rPh>
    <rPh sb="2" eb="3">
      <t>ケイ</t>
    </rPh>
    <phoneticPr fontId="10"/>
  </si>
  <si>
    <t>前年度末繰越金・積立金
（第５期分）</t>
    <rPh sb="0" eb="3">
      <t>ゼンネンド</t>
    </rPh>
    <rPh sb="3" eb="4">
      <t>マツ</t>
    </rPh>
    <rPh sb="4" eb="6">
      <t>クリコシ</t>
    </rPh>
    <rPh sb="6" eb="7">
      <t>キン</t>
    </rPh>
    <rPh sb="8" eb="11">
      <t>ツミタテキン</t>
    </rPh>
    <rPh sb="13" eb="14">
      <t>ダイ</t>
    </rPh>
    <rPh sb="15" eb="16">
      <t>キ</t>
    </rPh>
    <rPh sb="16" eb="17">
      <t>ブン</t>
    </rPh>
    <phoneticPr fontId="26"/>
  </si>
  <si>
    <t>単位：円</t>
    <rPh sb="0" eb="2">
      <t>タンイ</t>
    </rPh>
    <rPh sb="3" eb="4">
      <t>エン</t>
    </rPh>
    <phoneticPr fontId="10"/>
  </si>
  <si>
    <t>土地利用調整関係費</t>
    <rPh sb="0" eb="2">
      <t>トチ</t>
    </rPh>
    <rPh sb="2" eb="4">
      <t>リヨウ</t>
    </rPh>
    <rPh sb="4" eb="6">
      <t>チョウセイ</t>
    </rPh>
    <rPh sb="6" eb="9">
      <t>カンケイヒ</t>
    </rPh>
    <phoneticPr fontId="10"/>
  </si>
  <si>
    <t>法人設立関係費</t>
    <rPh sb="0" eb="2">
      <t>ホウジン</t>
    </rPh>
    <rPh sb="2" eb="4">
      <t>セツリツ</t>
    </rPh>
    <rPh sb="4" eb="7">
      <t>カンケイヒ</t>
    </rPh>
    <phoneticPr fontId="10"/>
  </si>
  <si>
    <t>スマート農業</t>
    <rPh sb="4" eb="6">
      <t>ノウギョウ</t>
    </rPh>
    <phoneticPr fontId="10"/>
  </si>
  <si>
    <t>②</t>
  </si>
  <si>
    <t>都市住民との交流促進関係費</t>
    <rPh sb="0" eb="2">
      <t>トシ</t>
    </rPh>
    <rPh sb="2" eb="4">
      <t>ジュウミン</t>
    </rPh>
    <rPh sb="6" eb="8">
      <t>コウリュウ</t>
    </rPh>
    <rPh sb="8" eb="10">
      <t>ソクシン</t>
    </rPh>
    <rPh sb="10" eb="13">
      <t>カンケイヒ</t>
    </rPh>
    <phoneticPr fontId="10"/>
  </si>
  <si>
    <t>按分率</t>
    <rPh sb="0" eb="2">
      <t>アンブン</t>
    </rPh>
    <rPh sb="2" eb="3">
      <t>リツ</t>
    </rPh>
    <phoneticPr fontId="10"/>
  </si>
  <si>
    <t>差し引き残金
①－②</t>
  </si>
  <si>
    <t>うち繰越金</t>
    <rPh sb="2" eb="5">
      <t>クリコシキン</t>
    </rPh>
    <phoneticPr fontId="10"/>
  </si>
  <si>
    <t>共同取組活</t>
    <rPh sb="0" eb="2">
      <t>キョウドウ</t>
    </rPh>
    <rPh sb="2" eb="4">
      <t>トリクミ</t>
    </rPh>
    <rPh sb="4" eb="5">
      <t>カツ</t>
    </rPh>
    <phoneticPr fontId="10"/>
  </si>
  <si>
    <t>（注）　５　「⑥減価償却資産の取得金額」及び、「⑧減価償却費」欄は、「減価償却費の明細」より移記します。</t>
    <rPh sb="1" eb="2">
      <t>チュウ</t>
    </rPh>
    <rPh sb="8" eb="10">
      <t>ゲンカ</t>
    </rPh>
    <rPh sb="10" eb="12">
      <t>ショウキャク</t>
    </rPh>
    <rPh sb="12" eb="14">
      <t>シサン</t>
    </rPh>
    <rPh sb="15" eb="17">
      <t>シュトク</t>
    </rPh>
    <rPh sb="17" eb="19">
      <t>キンガク</t>
    </rPh>
    <rPh sb="20" eb="21">
      <t>オヨ</t>
    </rPh>
    <rPh sb="25" eb="27">
      <t>ゲンカ</t>
    </rPh>
    <rPh sb="27" eb="29">
      <t>ショウキャク</t>
    </rPh>
    <rPh sb="29" eb="30">
      <t>ヒ</t>
    </rPh>
    <rPh sb="31" eb="32">
      <t>ラン</t>
    </rPh>
    <rPh sb="35" eb="37">
      <t>ゲンカ</t>
    </rPh>
    <rPh sb="37" eb="39">
      <t>ショウキャク</t>
    </rPh>
    <rPh sb="39" eb="40">
      <t>ヒ</t>
    </rPh>
    <rPh sb="41" eb="43">
      <t>メイサイ</t>
    </rPh>
    <rPh sb="46" eb="47">
      <t>ウツ</t>
    </rPh>
    <rPh sb="47" eb="48">
      <t>キ</t>
    </rPh>
    <phoneticPr fontId="10"/>
  </si>
  <si>
    <t>収入金額</t>
    <rPh sb="0" eb="2">
      <t>シュウニュウ</t>
    </rPh>
    <rPh sb="2" eb="4">
      <t>キンガク</t>
    </rPh>
    <phoneticPr fontId="10"/>
  </si>
  <si>
    <t xml:space="preserve">    （１）配分総額</t>
  </si>
  <si>
    <r>
      <t xml:space="preserve">安来市長  </t>
    </r>
    <r>
      <rPr>
        <sz val="11"/>
        <color auto="1"/>
        <rFont val="ＭＳ Ｐゴシック"/>
      </rPr>
      <t xml:space="preserve"> 田中　武夫</t>
    </r>
    <rPh sb="0" eb="2">
      <t>ヤスギ</t>
    </rPh>
    <rPh sb="2" eb="3">
      <t>シ</t>
    </rPh>
    <rPh sb="3" eb="4">
      <t>チョウ</t>
    </rPh>
    <rPh sb="7" eb="9">
      <t>タナカ</t>
    </rPh>
    <rPh sb="10" eb="12">
      <t>タケオ</t>
    </rPh>
    <phoneticPr fontId="10"/>
  </si>
  <si>
    <t>共同利用施設整備等費</t>
    <rPh sb="0" eb="2">
      <t>キョウドウ</t>
    </rPh>
    <rPh sb="2" eb="4">
      <t>リヨウ</t>
    </rPh>
    <rPh sb="4" eb="6">
      <t>シセツ</t>
    </rPh>
    <rPh sb="6" eb="8">
      <t>セイビ</t>
    </rPh>
    <rPh sb="8" eb="9">
      <t>トウ</t>
    </rPh>
    <rPh sb="9" eb="10">
      <t>ヒ</t>
    </rPh>
    <phoneticPr fontId="26"/>
  </si>
  <si>
    <r>
      <t>⑤</t>
    </r>
    <r>
      <rPr>
        <sz val="9"/>
        <color auto="1"/>
        <rFont val="ＭＳ Ｐゴシック"/>
      </rPr>
      <t>　④のうち必要経費</t>
    </r>
    <rPh sb="6" eb="8">
      <t>ヒツヨウ</t>
    </rPh>
    <rPh sb="8" eb="9">
      <t>キョウ</t>
    </rPh>
    <rPh sb="9" eb="10">
      <t>ヒ</t>
    </rPh>
    <phoneticPr fontId="10"/>
  </si>
  <si>
    <t>【ご注意ください】</t>
    <rPh sb="2" eb="4">
      <t>チュウイ</t>
    </rPh>
    <phoneticPr fontId="10"/>
  </si>
  <si>
    <t>金額 ７</t>
  </si>
  <si>
    <t>560</t>
  </si>
  <si>
    <t>（注）　２　「②役員報酬・出役賃金等」欄は、「中山間地域等直接支払執行状況調書」の「役員報酬・出役賃金等の計」(D)欄から移記します。</t>
    <rPh sb="1" eb="2">
      <t>チュウ</t>
    </rPh>
    <rPh sb="8" eb="10">
      <t>ヤクイン</t>
    </rPh>
    <rPh sb="10" eb="12">
      <t>ホウシュウ</t>
    </rPh>
    <rPh sb="13" eb="15">
      <t>シュツエキ</t>
    </rPh>
    <rPh sb="15" eb="17">
      <t>チンギン</t>
    </rPh>
    <rPh sb="17" eb="18">
      <t>トウ</t>
    </rPh>
    <rPh sb="19" eb="20">
      <t>ラン</t>
    </rPh>
    <rPh sb="23" eb="24">
      <t>ナカ</t>
    </rPh>
    <rPh sb="24" eb="26">
      <t>ヤマアイ</t>
    </rPh>
    <rPh sb="26" eb="29">
      <t>チイキナド</t>
    </rPh>
    <rPh sb="29" eb="31">
      <t>チョクセツ</t>
    </rPh>
    <rPh sb="31" eb="33">
      <t>シハライ</t>
    </rPh>
    <rPh sb="33" eb="35">
      <t>シッコウ</t>
    </rPh>
    <rPh sb="35" eb="37">
      <t>ジョウキョウ</t>
    </rPh>
    <rPh sb="37" eb="39">
      <t>チョウショ</t>
    </rPh>
    <rPh sb="44" eb="46">
      <t>ホウシュウ</t>
    </rPh>
    <rPh sb="53" eb="54">
      <t>ケイ</t>
    </rPh>
    <rPh sb="58" eb="59">
      <t>ラン</t>
    </rPh>
    <rPh sb="61" eb="62">
      <t>イ</t>
    </rPh>
    <rPh sb="62" eb="63">
      <t>キ</t>
    </rPh>
    <phoneticPr fontId="10"/>
  </si>
  <si>
    <t>合        計</t>
    <rPh sb="0" eb="10">
      <t>ゴウケイ</t>
    </rPh>
    <phoneticPr fontId="10"/>
  </si>
  <si>
    <t>協    定
参加者名</t>
  </si>
  <si>
    <r>
      <t>　</t>
    </r>
    <r>
      <rPr>
        <sz val="28"/>
        <color auto="1"/>
        <rFont val="HGS創英角ﾎﾟｯﾌﾟ体"/>
      </rPr>
      <t>　令和</t>
    </r>
    <rPh sb="2" eb="4">
      <t>レイワ</t>
    </rPh>
    <phoneticPr fontId="10"/>
  </si>
  <si>
    <t>ネットワーク化活動計画</t>
    <rPh sb="6" eb="7">
      <t>カ</t>
    </rPh>
    <rPh sb="7" eb="9">
      <t>カツドウ</t>
    </rPh>
    <rPh sb="9" eb="11">
      <t>ケイカク</t>
    </rPh>
    <phoneticPr fontId="26"/>
  </si>
  <si>
    <t>金額１２</t>
  </si>
  <si>
    <t>共 同 取 組 配 分</t>
  </si>
  <si>
    <t>440</t>
  </si>
  <si>
    <t>分母</t>
    <rPh sb="0" eb="2">
      <t>ブンボ</t>
    </rPh>
    <phoneticPr fontId="10"/>
  </si>
  <si>
    <t>農地法面の崩壊を未然に防止するため、集落内の担い手を中心に定期的な点検を行う。　</t>
  </si>
  <si>
    <t>散粒機・散粉</t>
  </si>
  <si>
    <t>内、基本交付金</t>
    <rPh sb="0" eb="1">
      <t>ウチ</t>
    </rPh>
    <rPh sb="2" eb="4">
      <t>キホン</t>
    </rPh>
    <rPh sb="4" eb="6">
      <t>コウフ</t>
    </rPh>
    <rPh sb="6" eb="7">
      <t>キン</t>
    </rPh>
    <phoneticPr fontId="26"/>
  </si>
  <si>
    <t xml:space="preserve"> 協定参加者名</t>
  </si>
  <si>
    <t xml:space="preserve"> ① 役員報酬</t>
    <rPh sb="5" eb="6">
      <t>ホウ</t>
    </rPh>
    <rPh sb="6" eb="7">
      <t>シュウ</t>
    </rPh>
    <phoneticPr fontId="10"/>
  </si>
  <si>
    <t>【今年度分の残高】</t>
    <rPh sb="1" eb="4">
      <t>コンネンド</t>
    </rPh>
    <rPh sb="4" eb="5">
      <t>ブン</t>
    </rPh>
    <rPh sb="6" eb="8">
      <t>ザンダカ</t>
    </rPh>
    <phoneticPr fontId="26"/>
  </si>
  <si>
    <t>支  出  項  目</t>
  </si>
  <si>
    <t>端数　　配分</t>
    <rPh sb="0" eb="2">
      <t>ハスウ</t>
    </rPh>
    <phoneticPr fontId="10"/>
  </si>
  <si>
    <t>金額 ３</t>
  </si>
  <si>
    <r>
      <t>オレンジ色部分</t>
    </r>
    <r>
      <rPr>
        <b/>
        <sz val="18"/>
        <color auto="1"/>
        <rFont val="HG丸ｺﾞｼｯｸM-PRO"/>
      </rPr>
      <t>が入力箇所になります。</t>
    </r>
  </si>
  <si>
    <t>農業用作業場</t>
  </si>
  <si>
    <t>⑥
共同利用
機械購入等費</t>
    <rPh sb="2" eb="4">
      <t>キョウドウ</t>
    </rPh>
    <rPh sb="4" eb="6">
      <t>リヨウ</t>
    </rPh>
    <rPh sb="7" eb="9">
      <t>キカイ</t>
    </rPh>
    <rPh sb="9" eb="11">
      <t>コウニュウ</t>
    </rPh>
    <rPh sb="11" eb="12">
      <t>トウ</t>
    </rPh>
    <rPh sb="12" eb="13">
      <t>ヒ</t>
    </rPh>
    <phoneticPr fontId="10"/>
  </si>
  <si>
    <t>（注）　３　「④共同取組活動分支出額」欄は、「収支報告書の　2、協定参加者別細目」の「合計の支出額」⑯欄から、移記します。</t>
    <rPh sb="1" eb="2">
      <t>チュウ</t>
    </rPh>
    <rPh sb="8" eb="10">
      <t>キョウドウ</t>
    </rPh>
    <rPh sb="10" eb="12">
      <t>トリクミ</t>
    </rPh>
    <rPh sb="12" eb="14">
      <t>カツドウ</t>
    </rPh>
    <rPh sb="14" eb="15">
      <t>ブン</t>
    </rPh>
    <rPh sb="15" eb="17">
      <t>シシュツ</t>
    </rPh>
    <rPh sb="17" eb="18">
      <t>ガク</t>
    </rPh>
    <rPh sb="19" eb="20">
      <t>ラン</t>
    </rPh>
    <rPh sb="23" eb="25">
      <t>シュウシ</t>
    </rPh>
    <rPh sb="25" eb="28">
      <t>ホウコクショ</t>
    </rPh>
    <rPh sb="32" eb="34">
      <t>キョウテイ</t>
    </rPh>
    <rPh sb="34" eb="37">
      <t>サンカシャ</t>
    </rPh>
    <rPh sb="37" eb="38">
      <t>ベツ</t>
    </rPh>
    <rPh sb="38" eb="40">
      <t>サイモク</t>
    </rPh>
    <rPh sb="43" eb="45">
      <t>ゴウケイ</t>
    </rPh>
    <rPh sb="46" eb="48">
      <t>シシュツ</t>
    </rPh>
    <rPh sb="48" eb="49">
      <t>ガク</t>
    </rPh>
    <rPh sb="51" eb="52">
      <t>ラン</t>
    </rPh>
    <rPh sb="55" eb="56">
      <t>イ</t>
    </rPh>
    <rPh sb="56" eb="57">
      <t>キ</t>
    </rPh>
    <phoneticPr fontId="10"/>
  </si>
  <si>
    <t>⑰＝⑭＋⑮</t>
  </si>
  <si>
    <t>スマート農業</t>
  </si>
  <si>
    <t>地場産農産物等の加工・販売</t>
  </si>
  <si>
    <t>【注意事項】</t>
  </si>
  <si>
    <t>特別償却費</t>
    <rPh sb="0" eb="2">
      <t>トクベツ</t>
    </rPh>
    <rPh sb="2" eb="4">
      <t>ショウキャク</t>
    </rPh>
    <rPh sb="4" eb="5">
      <t>ヒ</t>
    </rPh>
    <phoneticPr fontId="10"/>
  </si>
  <si>
    <t>７年度</t>
    <rPh sb="1" eb="3">
      <t>ネンド</t>
    </rPh>
    <phoneticPr fontId="26"/>
  </si>
  <si>
    <t>単位:円</t>
    <rPh sb="0" eb="2">
      <t>タンイ</t>
    </rPh>
    <rPh sb="3" eb="4">
      <t>エン</t>
    </rPh>
    <phoneticPr fontId="10"/>
  </si>
  <si>
    <t xml:space="preserve"> ⑩ 法人設立関係費</t>
    <rPh sb="3" eb="5">
      <t>ホウジン</t>
    </rPh>
    <rPh sb="5" eb="7">
      <t>セツリツ</t>
    </rPh>
    <rPh sb="7" eb="10">
      <t>カンケイヒ</t>
    </rPh>
    <phoneticPr fontId="10"/>
  </si>
  <si>
    <t>⑤　④のうち</t>
  </si>
  <si>
    <t>イ、農産物の販売促進等</t>
  </si>
  <si>
    <t>協定農用地への柵、ネット等の設置等により鳥獣害防止対策を行う。</t>
  </si>
  <si>
    <t>540</t>
  </si>
  <si>
    <t>活動日</t>
    <rPh sb="0" eb="3">
      <t>カツドウビ</t>
    </rPh>
    <phoneticPr fontId="26"/>
  </si>
  <si>
    <t>「４（金銭出納簿・前年度）」シートを入力</t>
    <rPh sb="9" eb="10">
      <t>マエ</t>
    </rPh>
    <phoneticPr fontId="10"/>
  </si>
  <si>
    <t>ミスト機</t>
  </si>
  <si>
    <t>本年分の
普通償却費</t>
    <rPh sb="0" eb="2">
      <t>ホンネン</t>
    </rPh>
    <rPh sb="2" eb="3">
      <t>ブン</t>
    </rPh>
    <rPh sb="5" eb="7">
      <t>フツウ</t>
    </rPh>
    <rPh sb="7" eb="9">
      <t>ショウキャク</t>
    </rPh>
    <rPh sb="9" eb="10">
      <t>ヒ</t>
    </rPh>
    <phoneticPr fontId="10"/>
  </si>
  <si>
    <t>申告年↓</t>
    <rPh sb="0" eb="2">
      <t>シンコク</t>
    </rPh>
    <rPh sb="2" eb="3">
      <t>ネン</t>
    </rPh>
    <phoneticPr fontId="10"/>
  </si>
  <si>
    <t xml:space="preserve">ア、人材の確保
</t>
    <rPh sb="2" eb="4">
      <t>ジンザイ</t>
    </rPh>
    <rPh sb="5" eb="7">
      <t>カクホ</t>
    </rPh>
    <phoneticPr fontId="26"/>
  </si>
  <si>
    <t xml:space="preserve">                                                                                                                                                                                                                                              </t>
  </si>
  <si>
    <t>500</t>
  </si>
  <si>
    <t>中山間地域等直接支払交付金</t>
  </si>
  <si>
    <t>協   定   名：</t>
    <rPh sb="0" eb="1">
      <t>キョウ</t>
    </rPh>
    <rPh sb="4" eb="5">
      <t>テイ</t>
    </rPh>
    <rPh sb="8" eb="9">
      <t>メイ</t>
    </rPh>
    <phoneticPr fontId="10"/>
  </si>
  <si>
    <t>共同取組活動分</t>
    <rPh sb="0" eb="2">
      <t>キョウドウ</t>
    </rPh>
    <rPh sb="2" eb="4">
      <t>トリクミ</t>
    </rPh>
    <rPh sb="4" eb="6">
      <t>カツドウ</t>
    </rPh>
    <rPh sb="6" eb="7">
      <t>ブン</t>
    </rPh>
    <phoneticPr fontId="10"/>
  </si>
  <si>
    <t>①</t>
  </si>
  <si>
    <t>本年中の償却期間</t>
    <rPh sb="0" eb="1">
      <t>ホン</t>
    </rPh>
    <rPh sb="1" eb="2">
      <t>ネン</t>
    </rPh>
    <rPh sb="2" eb="3">
      <t>チュウ</t>
    </rPh>
    <rPh sb="4" eb="6">
      <t>ショウキャク</t>
    </rPh>
    <rPh sb="6" eb="8">
      <t>キカン</t>
    </rPh>
    <phoneticPr fontId="10"/>
  </si>
  <si>
    <t>1. 集落における将来像</t>
  </si>
  <si>
    <t>取り組んでいる項目に○印及び目標を記入し、達成状況について具体的に記載する。</t>
    <rPh sb="12" eb="13">
      <t>オヨ</t>
    </rPh>
    <rPh sb="14" eb="16">
      <t>モクヒョウ</t>
    </rPh>
    <rPh sb="17" eb="19">
      <t>キニュウ</t>
    </rPh>
    <rPh sb="21" eb="23">
      <t>タッセイ</t>
    </rPh>
    <rPh sb="23" eb="25">
      <t>ジョウキョウ</t>
    </rPh>
    <phoneticPr fontId="10"/>
  </si>
  <si>
    <t>道・水路管理費</t>
    <rPh sb="0" eb="1">
      <t>ミチ</t>
    </rPh>
    <rPh sb="2" eb="4">
      <t>スイロ</t>
    </rPh>
    <rPh sb="4" eb="7">
      <t>カンリヒ</t>
    </rPh>
    <phoneticPr fontId="10"/>
  </si>
  <si>
    <t>取崩予定額</t>
    <rPh sb="2" eb="4">
      <t>ヨテイ</t>
    </rPh>
    <phoneticPr fontId="26"/>
  </si>
  <si>
    <t>基本交付金分＋利子等その他収入</t>
    <rPh sb="0" eb="2">
      <t>キホン</t>
    </rPh>
    <rPh sb="2" eb="5">
      <t>コウフキン</t>
    </rPh>
    <rPh sb="5" eb="6">
      <t>ブン</t>
    </rPh>
    <phoneticPr fontId="26"/>
  </si>
  <si>
    <t>新規就農者等による農業生産</t>
  </si>
  <si>
    <t>減価償却資産の名称等</t>
    <rPh sb="0" eb="2">
      <t>ゲンカ</t>
    </rPh>
    <rPh sb="2" eb="4">
      <t>ショウキャク</t>
    </rPh>
    <rPh sb="4" eb="6">
      <t>シサン</t>
    </rPh>
    <rPh sb="7" eb="9">
      <t>メイショウ</t>
    </rPh>
    <rPh sb="9" eb="10">
      <t>トウ</t>
    </rPh>
    <phoneticPr fontId="10"/>
  </si>
  <si>
    <t>分子</t>
    <rPh sb="0" eb="2">
      <t>ブンシ</t>
    </rPh>
    <phoneticPr fontId="26"/>
  </si>
  <si>
    <t xml:space="preserve"> ⑤ 鳥獣被害防止対策費</t>
    <rPh sb="3" eb="5">
      <t>チョウジュウ</t>
    </rPh>
    <rPh sb="6" eb="7">
      <t>ガイ</t>
    </rPh>
    <rPh sb="7" eb="9">
      <t>ボウシ</t>
    </rPh>
    <rPh sb="9" eb="12">
      <t>タイサクヒ</t>
    </rPh>
    <phoneticPr fontId="10"/>
  </si>
  <si>
    <t>動分支出額</t>
    <rPh sb="0" eb="1">
      <t>ドウ</t>
    </rPh>
    <rPh sb="1" eb="2">
      <t>ブン</t>
    </rPh>
    <rPh sb="2" eb="4">
      <t>シシュツ</t>
    </rPh>
    <rPh sb="4" eb="5">
      <t>ガク</t>
    </rPh>
    <phoneticPr fontId="10"/>
  </si>
  <si>
    <t>農道　（ア）簡易補修</t>
    <rPh sb="0" eb="2">
      <t>ノウドウ</t>
    </rPh>
    <rPh sb="6" eb="8">
      <t>カンイ</t>
    </rPh>
    <rPh sb="8" eb="10">
      <t>ホシュウ</t>
    </rPh>
    <phoneticPr fontId="26"/>
  </si>
  <si>
    <t>協定名：</t>
  </si>
  <si>
    <t>円盤スキ</t>
  </si>
  <si>
    <t>・「計画」欄記入は協定書の「第４　集落マスタープラン（必須事項）」「第５　農業生産活動等として取り組むべき事項」を参照し、</t>
    <rPh sb="2" eb="4">
      <t>ケイカク</t>
    </rPh>
    <rPh sb="5" eb="6">
      <t>ラン</t>
    </rPh>
    <rPh sb="6" eb="8">
      <t>キニュウ</t>
    </rPh>
    <rPh sb="9" eb="12">
      <t>キョウテイショ</t>
    </rPh>
    <rPh sb="14" eb="15">
      <t>ダイ</t>
    </rPh>
    <rPh sb="17" eb="19">
      <t>シュウラク</t>
    </rPh>
    <rPh sb="27" eb="29">
      <t>ヒッス</t>
    </rPh>
    <rPh sb="29" eb="31">
      <t>ジコウ</t>
    </rPh>
    <rPh sb="57" eb="59">
      <t>サンショウ</t>
    </rPh>
    <phoneticPr fontId="26"/>
  </si>
  <si>
    <t>収　　　　入</t>
    <rPh sb="0" eb="1">
      <t>オサム</t>
    </rPh>
    <rPh sb="5" eb="6">
      <t>イ</t>
    </rPh>
    <phoneticPr fontId="10"/>
  </si>
  <si>
    <t>協定参加者が参加する各種研修会等に要した費用</t>
  </si>
  <si>
    <t>活動実績及び達成状況</t>
    <rPh sb="0" eb="2">
      <t>カツドウ</t>
    </rPh>
    <rPh sb="2" eb="4">
      <t>ジッセキ</t>
    </rPh>
    <rPh sb="4" eb="5">
      <t>オヨ</t>
    </rPh>
    <rPh sb="6" eb="8">
      <t>タッセイ</t>
    </rPh>
    <rPh sb="8" eb="10">
      <t>ジョウキョウ</t>
    </rPh>
    <phoneticPr fontId="26"/>
  </si>
  <si>
    <t>加算措置適用のために取り組むべき事項</t>
  </si>
  <si>
    <t>鳥獣被害防止対策費</t>
  </si>
  <si>
    <t>項　　　目</t>
  </si>
  <si>
    <t>取組期間</t>
  </si>
  <si>
    <t>122</t>
  </si>
  <si>
    <t>ドライブハロー</t>
  </si>
  <si>
    <t>様</t>
    <rPh sb="0" eb="1">
      <t>サマ</t>
    </rPh>
    <phoneticPr fontId="26"/>
  </si>
  <si>
    <t>①棚田地域振興活動加算</t>
  </si>
  <si>
    <t>達成状況は、取組期間の最終年度までに達成される地域の現状を踏まえた定量的な目標の内数として、本年度に達成された数値もしくは事項を記入する。なお、②については、２つの目標について本年度に達成された数値もしくは事項を記入することになっている。</t>
    <rPh sb="2" eb="4">
      <t>ジョウキョウ</t>
    </rPh>
    <rPh sb="37" eb="39">
      <t>モクヒョウ</t>
    </rPh>
    <rPh sb="40" eb="41">
      <t>ウチ</t>
    </rPh>
    <rPh sb="41" eb="42">
      <t>スウ</t>
    </rPh>
    <rPh sb="46" eb="49">
      <t>ホンネンド</t>
    </rPh>
    <rPh sb="50" eb="52">
      <t>タッセイ</t>
    </rPh>
    <rPh sb="55" eb="57">
      <t>スウチ</t>
    </rPh>
    <rPh sb="61" eb="63">
      <t>ジコウ</t>
    </rPh>
    <rPh sb="64" eb="66">
      <t>キニュウ</t>
    </rPh>
    <rPh sb="82" eb="84">
      <t>モクヒョウ</t>
    </rPh>
    <phoneticPr fontId="10"/>
  </si>
  <si>
    <t>代表者住所</t>
    <rPh sb="0" eb="3">
      <t>ダイヒョウシャ</t>
    </rPh>
    <rPh sb="3" eb="5">
      <t>ジュウショ</t>
    </rPh>
    <phoneticPr fontId="10"/>
  </si>
  <si>
    <t>急傾斜</t>
    <rPh sb="0" eb="3">
      <t>キュウケイシャ</t>
    </rPh>
    <phoneticPr fontId="10"/>
  </si>
  <si>
    <t>協定名：　</t>
    <rPh sb="0" eb="2">
      <t>キョウテイ</t>
    </rPh>
    <rPh sb="2" eb="3">
      <t>メイ</t>
    </rPh>
    <phoneticPr fontId="10"/>
  </si>
  <si>
    <t>農作物の販売促進に係る経費</t>
    <rPh sb="0" eb="3">
      <t>ノウサクモツ</t>
    </rPh>
    <rPh sb="4" eb="6">
      <t>ハンバイ</t>
    </rPh>
    <rPh sb="6" eb="8">
      <t>ソクシン</t>
    </rPh>
    <rPh sb="9" eb="10">
      <t>カカ</t>
    </rPh>
    <rPh sb="11" eb="13">
      <t>ケイヒ</t>
    </rPh>
    <phoneticPr fontId="10"/>
  </si>
  <si>
    <t>支  出  額</t>
    <rPh sb="0" eb="1">
      <t>ササ</t>
    </rPh>
    <phoneticPr fontId="10"/>
  </si>
  <si>
    <t>　個人配分として参加者個人へ配分された金額を、個人ごとに入力してください。</t>
  </si>
  <si>
    <t>1、交付金に係る配分額及び共同取組活動の支出額</t>
  </si>
  <si>
    <t>区　　　　　分</t>
    <rPh sb="0" eb="1">
      <t>ク</t>
    </rPh>
    <rPh sb="6" eb="7">
      <t>ブン</t>
    </rPh>
    <phoneticPr fontId="10"/>
  </si>
  <si>
    <t>R　　年中（令和　　年1月1日～令和　　年12月末日）に交付された額</t>
    <rPh sb="3" eb="4">
      <t>ネン</t>
    </rPh>
    <rPh sb="4" eb="5">
      <t>チュウ</t>
    </rPh>
    <rPh sb="6" eb="7">
      <t>レイ</t>
    </rPh>
    <rPh sb="7" eb="8">
      <t>カズ</t>
    </rPh>
    <rPh sb="10" eb="11">
      <t>ネン</t>
    </rPh>
    <rPh sb="12" eb="13">
      <t>ガツ</t>
    </rPh>
    <rPh sb="14" eb="15">
      <t>ニチ</t>
    </rPh>
    <rPh sb="16" eb="18">
      <t>レイワ</t>
    </rPh>
    <rPh sb="20" eb="21">
      <t>ネン</t>
    </rPh>
    <rPh sb="23" eb="24">
      <t>ガツ</t>
    </rPh>
    <rPh sb="24" eb="26">
      <t>マツジツ</t>
    </rPh>
    <rPh sb="28" eb="30">
      <t>コウフ</t>
    </rPh>
    <rPh sb="33" eb="34">
      <t>ガク</t>
    </rPh>
    <phoneticPr fontId="10"/>
  </si>
  <si>
    <t>判定日</t>
    <rPh sb="0" eb="2">
      <t>ハンテイ</t>
    </rPh>
    <rPh sb="2" eb="3">
      <t>ビ</t>
    </rPh>
    <phoneticPr fontId="10"/>
  </si>
  <si>
    <t>総          額</t>
  </si>
  <si>
    <t>配 分 等 の 基 礎</t>
  </si>
  <si>
    <t>集落協定における法人の設立に係る経費</t>
  </si>
  <si>
    <r>
      <t xml:space="preserve"> (</t>
    </r>
    <r>
      <rPr>
        <sz val="11"/>
        <color theme="1"/>
        <rFont val="游ゴシック"/>
      </rPr>
      <t>A)</t>
    </r>
    <r>
      <rPr>
        <sz val="11"/>
        <color auto="1"/>
        <rFont val="ＭＳ 明朝"/>
      </rPr>
      <t xml:space="preserve"> 個  人  配  分</t>
    </r>
  </si>
  <si>
    <t>取り組む活動</t>
  </si>
  <si>
    <t>金額 ９</t>
  </si>
  <si>
    <t>協定合計</t>
    <rPh sb="0" eb="2">
      <t>キョウテイ</t>
    </rPh>
    <rPh sb="3" eb="4">
      <t>シュウゴウ</t>
    </rPh>
    <phoneticPr fontId="10"/>
  </si>
  <si>
    <r>
      <t xml:space="preserve"> (</t>
    </r>
    <r>
      <rPr>
        <sz val="11"/>
        <color theme="1"/>
        <rFont val="游ゴシック"/>
      </rPr>
      <t>B)</t>
    </r>
    <r>
      <rPr>
        <sz val="11"/>
        <color auto="1"/>
        <rFont val="ＭＳ 明朝"/>
      </rPr>
      <t xml:space="preserve"> 共 同 取 組 活 動 分</t>
    </r>
  </si>
  <si>
    <t>520</t>
  </si>
  <si>
    <t>支    出    額</t>
  </si>
  <si>
    <t>備  考</t>
  </si>
  <si>
    <t xml:space="preserve"> ④ 農地管理費</t>
    <rPh sb="3" eb="5">
      <t>ノウチ</t>
    </rPh>
    <rPh sb="5" eb="8">
      <t>カンリヒ</t>
    </rPh>
    <phoneticPr fontId="10"/>
  </si>
  <si>
    <t>消費・出資の呼び込み</t>
  </si>
  <si>
    <t>　慰安旅行等の遊興費、宴会代、秋祭り助成等は共同取組活動の必要経費とは認められませんので、収支報告書に計上できません。</t>
  </si>
  <si>
    <t>個 人 配 分</t>
  </si>
  <si>
    <t>協定で定めた計画に対し、活動実施状況を記載する。</t>
    <rPh sb="0" eb="2">
      <t>キョウテイ</t>
    </rPh>
    <rPh sb="3" eb="4">
      <t>サダ</t>
    </rPh>
    <rPh sb="6" eb="8">
      <t>ケイカク</t>
    </rPh>
    <rPh sb="9" eb="10">
      <t>タイ</t>
    </rPh>
    <rPh sb="12" eb="14">
      <t>カツドウ</t>
    </rPh>
    <rPh sb="14" eb="16">
      <t>ジッシ</t>
    </rPh>
    <rPh sb="16" eb="18">
      <t>ジョウキョウ</t>
    </rPh>
    <rPh sb="19" eb="21">
      <t>キサイ</t>
    </rPh>
    <phoneticPr fontId="26"/>
  </si>
  <si>
    <t>冬期の湛水化、不作付地での水張り等の鳥類の餌場の確保を図る。</t>
  </si>
  <si>
    <t>管理機</t>
  </si>
  <si>
    <t>収  入  額</t>
  </si>
  <si>
    <t>第５期の積立金の取崩実績</t>
    <rPh sb="0" eb="1">
      <t>ダイ</t>
    </rPh>
    <rPh sb="2" eb="3">
      <t>キ</t>
    </rPh>
    <rPh sb="4" eb="6">
      <t>ツミタテ</t>
    </rPh>
    <rPh sb="6" eb="7">
      <t>キン</t>
    </rPh>
    <rPh sb="8" eb="10">
      <t>トリクズシ</t>
    </rPh>
    <rPh sb="10" eb="12">
      <t>ジッセキ</t>
    </rPh>
    <phoneticPr fontId="26"/>
  </si>
  <si>
    <t>支  出  額</t>
  </si>
  <si>
    <t>利子等その他収入
（令和７年度分）</t>
    <rPh sb="0" eb="2">
      <t>リシ</t>
    </rPh>
    <rPh sb="2" eb="3">
      <t>トウ</t>
    </rPh>
    <rPh sb="6" eb="8">
      <t>シュウニュウ</t>
    </rPh>
    <rPh sb="10" eb="12">
      <t>レイワ</t>
    </rPh>
    <rPh sb="13" eb="15">
      <t>ネンド</t>
    </rPh>
    <rPh sb="15" eb="16">
      <t>ブン</t>
    </rPh>
    <phoneticPr fontId="26"/>
  </si>
  <si>
    <t>⑨</t>
  </si>
  <si>
    <t>480</t>
  </si>
  <si>
    <t>日当、肥料、共同防除費、土壌改良に要した資材費、農作業受委託料金費用等</t>
    <rPh sb="0" eb="2">
      <t>ニットウ</t>
    </rPh>
    <rPh sb="3" eb="5">
      <t>ヒリョウ</t>
    </rPh>
    <rPh sb="6" eb="8">
      <t>キョウドウ</t>
    </rPh>
    <rPh sb="8" eb="10">
      <t>ボウジョ</t>
    </rPh>
    <rPh sb="10" eb="11">
      <t>ヒ</t>
    </rPh>
    <rPh sb="12" eb="14">
      <t>ドジョウ</t>
    </rPh>
    <rPh sb="14" eb="16">
      <t>カイリョウ</t>
    </rPh>
    <rPh sb="17" eb="18">
      <t>ヨウ</t>
    </rPh>
    <rPh sb="20" eb="22">
      <t>シザイ</t>
    </rPh>
    <rPh sb="22" eb="23">
      <t>ヒ</t>
    </rPh>
    <rPh sb="24" eb="27">
      <t>ノウサギョウ</t>
    </rPh>
    <rPh sb="27" eb="30">
      <t>ジュイタク</t>
    </rPh>
    <rPh sb="30" eb="32">
      <t>リョウキン</t>
    </rPh>
    <rPh sb="32" eb="34">
      <t>ヒヨウ</t>
    </rPh>
    <rPh sb="34" eb="35">
      <t>トウ</t>
    </rPh>
    <phoneticPr fontId="10"/>
  </si>
  <si>
    <t>出役賃金    等の計
(C)</t>
    <rPh sb="0" eb="1">
      <t>シュツ</t>
    </rPh>
    <rPh sb="1" eb="2">
      <t>エキ</t>
    </rPh>
    <rPh sb="2" eb="4">
      <t>チンギン</t>
    </rPh>
    <rPh sb="8" eb="9">
      <t>トウ</t>
    </rPh>
    <rPh sb="10" eb="11">
      <t>ケイ</t>
    </rPh>
    <phoneticPr fontId="10"/>
  </si>
  <si>
    <t>合計</t>
    <rPh sb="0" eb="2">
      <t>ゴウケイ</t>
    </rPh>
    <phoneticPr fontId="10"/>
  </si>
  <si>
    <t>月</t>
    <rPh sb="0" eb="1">
      <t>ツキ</t>
    </rPh>
    <phoneticPr fontId="26"/>
  </si>
  <si>
    <t>(A)+(B)+(C)</t>
  </si>
  <si>
    <r>
      <t>　</t>
    </r>
    <r>
      <rPr>
        <b/>
        <sz val="12"/>
        <color rgb="FFFF0000"/>
        <rFont val="ＭＳ 明朝"/>
      </rPr>
      <t>４月１日～１２月３１日</t>
    </r>
    <r>
      <rPr>
        <sz val="12"/>
        <color auto="1"/>
        <rFont val="ＭＳ 明朝"/>
      </rPr>
      <t>の収入・支出を入力（【資料】収支項目一覧　参照）</t>
    </r>
    <rPh sb="2" eb="3">
      <t>ガツ</t>
    </rPh>
    <rPh sb="4" eb="5">
      <t>ヒ</t>
    </rPh>
    <rPh sb="8" eb="9">
      <t>ガツ</t>
    </rPh>
    <rPh sb="11" eb="12">
      <t>ヒ</t>
    </rPh>
    <rPh sb="13" eb="15">
      <t>シュウニュウ</t>
    </rPh>
    <rPh sb="16" eb="18">
      <t>シシュツ</t>
    </rPh>
    <rPh sb="19" eb="21">
      <t>ニュウリョク</t>
    </rPh>
    <rPh sb="23" eb="25">
      <t>シリョウ</t>
    </rPh>
    <rPh sb="26" eb="28">
      <t>シュウシ</t>
    </rPh>
    <rPh sb="28" eb="30">
      <t>コウモク</t>
    </rPh>
    <rPh sb="30" eb="32">
      <t>イチラン</t>
    </rPh>
    <phoneticPr fontId="10"/>
  </si>
  <si>
    <t>合　　計</t>
  </si>
  <si>
    <t>達成目標</t>
    <rPh sb="0" eb="2">
      <t>タッセイ</t>
    </rPh>
    <rPh sb="2" eb="4">
      <t>モクヒョウ</t>
    </rPh>
    <phoneticPr fontId="10"/>
  </si>
  <si>
    <t>１．令和７年１月１日～令和７年３月３１日の収支を記入してください。</t>
    <rPh sb="2" eb="4">
      <t>レイワ</t>
    </rPh>
    <rPh sb="5" eb="6">
      <t>ネン</t>
    </rPh>
    <rPh sb="7" eb="8">
      <t>ガツ</t>
    </rPh>
    <rPh sb="9" eb="10">
      <t>ニチ</t>
    </rPh>
    <rPh sb="11" eb="13">
      <t>レイワ</t>
    </rPh>
    <rPh sb="14" eb="15">
      <t>ネン</t>
    </rPh>
    <rPh sb="16" eb="17">
      <t>ガツ</t>
    </rPh>
    <rPh sb="19" eb="20">
      <t>ニチ</t>
    </rPh>
    <rPh sb="21" eb="23">
      <t>シュウシ</t>
    </rPh>
    <rPh sb="24" eb="26">
      <t>キニュウ</t>
    </rPh>
    <phoneticPr fontId="10"/>
  </si>
  <si>
    <t>整理番号</t>
    <rPh sb="0" eb="2">
      <t>セイリ</t>
    </rPh>
    <rPh sb="2" eb="4">
      <t>バンゴウ</t>
    </rPh>
    <phoneticPr fontId="10"/>
  </si>
  <si>
    <t>③</t>
  </si>
  <si>
    <t>５期分</t>
    <rPh sb="1" eb="2">
      <t>キ</t>
    </rPh>
    <rPh sb="2" eb="3">
      <t>ブン</t>
    </rPh>
    <phoneticPr fontId="26"/>
  </si>
  <si>
    <t>④</t>
  </si>
  <si>
    <t>⑥　④のうち</t>
  </si>
  <si>
    <t>所得金額</t>
    <rPh sb="0" eb="2">
      <t>ショトク</t>
    </rPh>
    <rPh sb="2" eb="4">
      <t>キンガク</t>
    </rPh>
    <phoneticPr fontId="10"/>
  </si>
  <si>
    <t>減価償却資産</t>
    <rPh sb="0" eb="2">
      <t>ゲンカ</t>
    </rPh>
    <rPh sb="2" eb="4">
      <t>ショウキャク</t>
    </rPh>
    <rPh sb="4" eb="6">
      <t>シサン</t>
    </rPh>
    <phoneticPr fontId="10"/>
  </si>
  <si>
    <t>減価償却費</t>
    <rPh sb="0" eb="2">
      <t>ゲンカ</t>
    </rPh>
    <rPh sb="2" eb="4">
      <t>ショウキャク</t>
    </rPh>
    <rPh sb="4" eb="5">
      <t>ヒ</t>
    </rPh>
    <phoneticPr fontId="10"/>
  </si>
  <si>
    <t>必要経費</t>
    <rPh sb="0" eb="2">
      <t>ヒツヨウ</t>
    </rPh>
    <rPh sb="2" eb="4">
      <t>ケイヒ</t>
    </rPh>
    <phoneticPr fontId="10"/>
  </si>
  <si>
    <t>協定代表者</t>
  </si>
  <si>
    <t>出役賃金等</t>
    <rPh sb="0" eb="1">
      <t>デ</t>
    </rPh>
    <rPh sb="1" eb="2">
      <t>エキ</t>
    </rPh>
    <rPh sb="2" eb="4">
      <t>チンギン</t>
    </rPh>
    <rPh sb="4" eb="5">
      <t>トウ</t>
    </rPh>
    <phoneticPr fontId="10"/>
  </si>
  <si>
    <t>（①＋②）</t>
  </si>
  <si>
    <t>しない支出額</t>
    <rPh sb="3" eb="4">
      <t>ササ</t>
    </rPh>
    <rPh sb="4" eb="5">
      <t>デ</t>
    </rPh>
    <rPh sb="5" eb="6">
      <t>ガク</t>
    </rPh>
    <phoneticPr fontId="10"/>
  </si>
  <si>
    <t>の取得金額</t>
    <rPh sb="1" eb="3">
      <t>シュトク</t>
    </rPh>
    <rPh sb="3" eb="5">
      <t>キンガク</t>
    </rPh>
    <phoneticPr fontId="10"/>
  </si>
  <si>
    <t>920</t>
  </si>
  <si>
    <t>（④－⑤－⑥）</t>
  </si>
  <si>
    <t>協定参加者それぞれが、作物生産、加工・直売等さまざまな工夫により再生産可能な所得を確保</t>
  </si>
  <si>
    <t>（⑦＋⑧）</t>
  </si>
  <si>
    <t>確認欄</t>
    <rPh sb="0" eb="2">
      <t>カクニン</t>
    </rPh>
    <rPh sb="2" eb="3">
      <t>ラン</t>
    </rPh>
    <phoneticPr fontId="26"/>
  </si>
  <si>
    <t>③－⑨</t>
  </si>
  <si>
    <t>（注）　４　「⑤必要経費に該当しない支出額」欄は、農業と直接関連がないもの、協定活動でないもの等、必要経費と目されない支出額を協定参加者に按分して記入します。</t>
    <rPh sb="1" eb="2">
      <t>チュウ</t>
    </rPh>
    <rPh sb="8" eb="10">
      <t>ヒツヨウ</t>
    </rPh>
    <rPh sb="10" eb="12">
      <t>ケイヒ</t>
    </rPh>
    <rPh sb="13" eb="15">
      <t>ガイトウ</t>
    </rPh>
    <rPh sb="18" eb="21">
      <t>シシュツガク</t>
    </rPh>
    <rPh sb="22" eb="23">
      <t>ラン</t>
    </rPh>
    <rPh sb="25" eb="27">
      <t>ノウギョウ</t>
    </rPh>
    <rPh sb="28" eb="30">
      <t>チョクセツ</t>
    </rPh>
    <rPh sb="30" eb="32">
      <t>カンレン</t>
    </rPh>
    <rPh sb="38" eb="40">
      <t>キョウテイ</t>
    </rPh>
    <rPh sb="40" eb="42">
      <t>カツドウ</t>
    </rPh>
    <rPh sb="47" eb="48">
      <t>トウ</t>
    </rPh>
    <rPh sb="49" eb="51">
      <t>ヒツヨウ</t>
    </rPh>
    <rPh sb="51" eb="53">
      <t>ケイヒ</t>
    </rPh>
    <rPh sb="54" eb="55">
      <t>モク</t>
    </rPh>
    <rPh sb="63" eb="65">
      <t>キョウテイ</t>
    </rPh>
    <rPh sb="65" eb="68">
      <t>サンカシャ</t>
    </rPh>
    <rPh sb="69" eb="71">
      <t>アンブン</t>
    </rPh>
    <rPh sb="73" eb="75">
      <t>キニュウ</t>
    </rPh>
    <phoneticPr fontId="10"/>
  </si>
  <si>
    <t>協定参加者名　NO,</t>
    <rPh sb="0" eb="2">
      <t>キョウテイ</t>
    </rPh>
    <rPh sb="2" eb="5">
      <t>サンカシャ</t>
    </rPh>
    <rPh sb="5" eb="6">
      <t>メイ</t>
    </rPh>
    <phoneticPr fontId="10"/>
  </si>
  <si>
    <t>様</t>
    <rPh sb="0" eb="1">
      <t>サマ</t>
    </rPh>
    <phoneticPr fontId="10"/>
  </si>
  <si>
    <t>（注）　１　「①交付金」欄は、報告書の「2、協定参加者別細目」の「合計の収入額」⑰欄から移記します。</t>
    <rPh sb="1" eb="2">
      <t>チュウ</t>
    </rPh>
    <rPh sb="8" eb="11">
      <t>コウフキン</t>
    </rPh>
    <rPh sb="12" eb="13">
      <t>ラン</t>
    </rPh>
    <rPh sb="15" eb="18">
      <t>ホウコクショ</t>
    </rPh>
    <rPh sb="22" eb="24">
      <t>キョウテイ</t>
    </rPh>
    <rPh sb="24" eb="27">
      <t>サンカシャ</t>
    </rPh>
    <rPh sb="27" eb="28">
      <t>ベツ</t>
    </rPh>
    <rPh sb="28" eb="30">
      <t>サイモク</t>
    </rPh>
    <rPh sb="33" eb="35">
      <t>ゴウケイ</t>
    </rPh>
    <rPh sb="36" eb="38">
      <t>シュウニュウ</t>
    </rPh>
    <rPh sb="38" eb="39">
      <t>ガク</t>
    </rPh>
    <rPh sb="41" eb="42">
      <t>ラン</t>
    </rPh>
    <rPh sb="44" eb="45">
      <t>イ</t>
    </rPh>
    <rPh sb="45" eb="46">
      <t>キ</t>
    </rPh>
    <phoneticPr fontId="10"/>
  </si>
  <si>
    <t>定額</t>
    <rPh sb="0" eb="2">
      <t>テイガク</t>
    </rPh>
    <phoneticPr fontId="10"/>
  </si>
  <si>
    <t>金額１１</t>
    <rPh sb="0" eb="2">
      <t>キンガク</t>
    </rPh>
    <phoneticPr fontId="10"/>
  </si>
  <si>
    <t>支　出　額</t>
    <rPh sb="0" eb="1">
      <t>ササ</t>
    </rPh>
    <rPh sb="2" eb="3">
      <t>デ</t>
    </rPh>
    <rPh sb="4" eb="5">
      <t>ガク</t>
    </rPh>
    <phoneticPr fontId="10"/>
  </si>
  <si>
    <t>内、超急傾斜農用保全管理加算</t>
    <rPh sb="0" eb="1">
      <t>ウチ</t>
    </rPh>
    <rPh sb="2" eb="3">
      <t>チョウ</t>
    </rPh>
    <rPh sb="3" eb="6">
      <t>キュウケイシャ</t>
    </rPh>
    <rPh sb="6" eb="8">
      <t>ノウヨウ</t>
    </rPh>
    <rPh sb="8" eb="10">
      <t>ホゼン</t>
    </rPh>
    <rPh sb="10" eb="12">
      <t>カンリ</t>
    </rPh>
    <rPh sb="12" eb="14">
      <t>カサン</t>
    </rPh>
    <phoneticPr fontId="26"/>
  </si>
  <si>
    <t>620</t>
  </si>
  <si>
    <r>
      <t>⑥</t>
    </r>
    <r>
      <rPr>
        <sz val="9"/>
        <color auto="1"/>
        <rFont val="ＭＳ Ｐゴシック"/>
      </rPr>
      <t>　④のうち減価償却</t>
    </r>
    <rPh sb="6" eb="8">
      <t>ゲンカ</t>
    </rPh>
    <rPh sb="8" eb="10">
      <t>ショウキャク</t>
    </rPh>
    <phoneticPr fontId="10"/>
  </si>
  <si>
    <t>　　資産の取得金額</t>
    <rPh sb="2" eb="4">
      <t>シサン</t>
    </rPh>
    <rPh sb="5" eb="7">
      <t>シュトク</t>
    </rPh>
    <rPh sb="7" eb="9">
      <t>キンガク</t>
    </rPh>
    <phoneticPr fontId="10"/>
  </si>
  <si>
    <t>（注）この計算表は、確定申告の参考資料としてください。</t>
    <rPh sb="1" eb="2">
      <t>チュウ</t>
    </rPh>
    <rPh sb="5" eb="7">
      <t>ケイサン</t>
    </rPh>
    <rPh sb="7" eb="8">
      <t>ヒョウ</t>
    </rPh>
    <rPh sb="10" eb="12">
      <t>カクテイ</t>
    </rPh>
    <rPh sb="12" eb="14">
      <t>シンコク</t>
    </rPh>
    <rPh sb="15" eb="17">
      <t>サンコウ</t>
    </rPh>
    <rPh sb="17" eb="19">
      <t>シリョウ</t>
    </rPh>
    <phoneticPr fontId="10"/>
  </si>
  <si>
    <t>800</t>
  </si>
  <si>
    <t>都市交流に係る経費</t>
  </si>
  <si>
    <t>330</t>
  </si>
  <si>
    <t>作業名</t>
    <rPh sb="0" eb="2">
      <t>サギョウ</t>
    </rPh>
    <rPh sb="2" eb="3">
      <t>メイ</t>
    </rPh>
    <phoneticPr fontId="26"/>
  </si>
  <si>
    <r>
      <t>「18-1（所得計算表) 」シートを入力　</t>
    </r>
    <r>
      <rPr>
        <sz val="14"/>
        <color rgb="FFFF0000"/>
        <rFont val="HG丸ｺﾞｼｯｸM-PRO"/>
      </rPr>
      <t>構成員への配布用</t>
    </r>
    <rPh sb="18" eb="20">
      <t>ニュウリョク</t>
    </rPh>
    <rPh sb="21" eb="24">
      <t>コウセイイン</t>
    </rPh>
    <rPh sb="26" eb="28">
      <t>ハイフ</t>
    </rPh>
    <rPh sb="28" eb="29">
      <t>ヨウ</t>
    </rPh>
    <phoneticPr fontId="10"/>
  </si>
  <si>
    <t>121</t>
  </si>
  <si>
    <t>景観作物を作付ける。</t>
  </si>
  <si>
    <t>具　体　例</t>
  </si>
  <si>
    <t>平型乾燥機</t>
  </si>
  <si>
    <t xml:space="preserve"> ⑪ 農産物等の販売促進関係費</t>
    <rPh sb="3" eb="6">
      <t>ノウサンブツ</t>
    </rPh>
    <rPh sb="6" eb="7">
      <t>トウ</t>
    </rPh>
    <rPh sb="8" eb="10">
      <t>ハンバイ</t>
    </rPh>
    <rPh sb="10" eb="12">
      <t>ソクシン</t>
    </rPh>
    <rPh sb="12" eb="15">
      <t>カンケイヒ</t>
    </rPh>
    <phoneticPr fontId="10"/>
  </si>
  <si>
    <t>日</t>
    <rPh sb="0" eb="1">
      <t>ヒ</t>
    </rPh>
    <phoneticPr fontId="26"/>
  </si>
  <si>
    <t>【第５　農業生産活動等として取り組むべき事項（共同取組活動分）】</t>
  </si>
  <si>
    <t>電動機</t>
  </si>
  <si>
    <t>110</t>
  </si>
  <si>
    <t>新耐用年数</t>
  </si>
  <si>
    <t>310</t>
  </si>
  <si>
    <t>金額 ４</t>
  </si>
  <si>
    <t>未償却残高（期末残高）</t>
    <rPh sb="0" eb="3">
      <t>ミショウキャク</t>
    </rPh>
    <rPh sb="3" eb="5">
      <t>ザンダカ</t>
    </rPh>
    <rPh sb="6" eb="8">
      <t>キマツ</t>
    </rPh>
    <rPh sb="8" eb="10">
      <t>ザンダカ</t>
    </rPh>
    <phoneticPr fontId="10"/>
  </si>
  <si>
    <t>⑩
法人設立関係費</t>
    <rPh sb="2" eb="4">
      <t>ホウジン</t>
    </rPh>
    <rPh sb="4" eb="6">
      <t>セツリツ</t>
    </rPh>
    <rPh sb="6" eb="9">
      <t>カンケイヒ</t>
    </rPh>
    <phoneticPr fontId="26"/>
  </si>
  <si>
    <t>　年　中山間地域等直接支払執行状況調書</t>
  </si>
  <si>
    <t>総　計</t>
    <rPh sb="0" eb="1">
      <t>ソウ</t>
    </rPh>
    <rPh sb="2" eb="3">
      <t>ケイ</t>
    </rPh>
    <phoneticPr fontId="10"/>
  </si>
  <si>
    <t>加算措置</t>
    <rPh sb="0" eb="2">
      <t>カサン</t>
    </rPh>
    <rPh sb="2" eb="4">
      <t>ソチ</t>
    </rPh>
    <phoneticPr fontId="10"/>
  </si>
  <si>
    <t>1.農用地に関する事項</t>
  </si>
  <si>
    <t>0.021</t>
  </si>
  <si>
    <t>精米機</t>
  </si>
  <si>
    <t>１０年償却資産</t>
  </si>
  <si>
    <t>コンバイン</t>
  </si>
  <si>
    <r>
      <t>収支報告</t>
    </r>
    <r>
      <rPr>
        <sz val="11"/>
        <color auto="1"/>
        <rFont val="ＭＳ Ｐゴシック"/>
      </rPr>
      <t xml:space="preserve">
実績報告</t>
    </r>
    <rPh sb="0" eb="2">
      <t>シュウシ</t>
    </rPh>
    <rPh sb="2" eb="4">
      <t>ホウコク</t>
    </rPh>
    <rPh sb="5" eb="7">
      <t>ジッセキ</t>
    </rPh>
    <rPh sb="7" eb="9">
      <t>ホウコク</t>
    </rPh>
    <phoneticPr fontId="26"/>
  </si>
  <si>
    <t>2.将来像を実現するための目標と活動計画</t>
  </si>
  <si>
    <t>220</t>
  </si>
  <si>
    <t>令和</t>
  </si>
  <si>
    <t>分子</t>
    <rPh sb="0" eb="2">
      <t>ブンシ</t>
    </rPh>
    <phoneticPr fontId="10"/>
  </si>
  <si>
    <t>　使途が分かるよう、具体的に入力</t>
    <rPh sb="1" eb="3">
      <t>シト</t>
    </rPh>
    <rPh sb="4" eb="5">
      <t>ワ</t>
    </rPh>
    <rPh sb="10" eb="13">
      <t>グタイテキ</t>
    </rPh>
    <rPh sb="14" eb="16">
      <t>ニュウリョク</t>
    </rPh>
    <phoneticPr fontId="10"/>
  </si>
  <si>
    <t xml:space="preserve"> ⑧ 多面的機能増進活動費</t>
    <rPh sb="3" eb="5">
      <t>タメン</t>
    </rPh>
    <rPh sb="5" eb="6">
      <t>テキ</t>
    </rPh>
    <rPh sb="6" eb="8">
      <t>キノウ</t>
    </rPh>
    <rPh sb="8" eb="10">
      <t>ゾウシン</t>
    </rPh>
    <rPh sb="10" eb="13">
      <t>カツドウヒ</t>
    </rPh>
    <phoneticPr fontId="10"/>
  </si>
  <si>
    <t>２年償却資産</t>
  </si>
  <si>
    <t>111</t>
  </si>
  <si>
    <t>　　※所得細目表の内容が自動計算にて記載されます。</t>
  </si>
  <si>
    <t>機械・農作業の共同化等営農組織の育成</t>
  </si>
  <si>
    <t>前年末からの繰越</t>
    <rPh sb="0" eb="2">
      <t>ゼンネン</t>
    </rPh>
    <rPh sb="2" eb="3">
      <t>マツ</t>
    </rPh>
    <phoneticPr fontId="26"/>
  </si>
  <si>
    <t>田植機（２条）</t>
  </si>
  <si>
    <t>ア、超急傾斜農地の保全</t>
    <rPh sb="2" eb="3">
      <t>チョウ</t>
    </rPh>
    <rPh sb="3" eb="6">
      <t>キュウケイシャ</t>
    </rPh>
    <rPh sb="6" eb="8">
      <t>ノウチ</t>
    </rPh>
    <rPh sb="9" eb="11">
      <t>ホゼン</t>
    </rPh>
    <phoneticPr fontId="108"/>
  </si>
  <si>
    <t>470</t>
  </si>
  <si>
    <t>協定名</t>
    <rPh sb="0" eb="2">
      <t>キョウテイ</t>
    </rPh>
    <phoneticPr fontId="10"/>
  </si>
  <si>
    <t>トラクター・田植え機・草刈り機等の購入や修理、燃料代、機械購入に要した借入金の返済金、機械組合への助成費等</t>
    <rPh sb="6" eb="8">
      <t>タウ</t>
    </rPh>
    <rPh sb="9" eb="10">
      <t>キ</t>
    </rPh>
    <rPh sb="11" eb="13">
      <t>クサカ</t>
    </rPh>
    <rPh sb="14" eb="15">
      <t>キ</t>
    </rPh>
    <rPh sb="15" eb="16">
      <t>トウ</t>
    </rPh>
    <rPh sb="17" eb="19">
      <t>コウニュウ</t>
    </rPh>
    <rPh sb="20" eb="22">
      <t>シュウリ</t>
    </rPh>
    <rPh sb="23" eb="26">
      <t>ネンリョウダイ</t>
    </rPh>
    <rPh sb="27" eb="29">
      <t>キカイ</t>
    </rPh>
    <rPh sb="29" eb="31">
      <t>コウニュウ</t>
    </rPh>
    <rPh sb="32" eb="33">
      <t>ヨウ</t>
    </rPh>
    <rPh sb="35" eb="37">
      <t>カリイレ</t>
    </rPh>
    <rPh sb="37" eb="38">
      <t>キン</t>
    </rPh>
    <rPh sb="39" eb="41">
      <t>ヘンサイ</t>
    </rPh>
    <rPh sb="41" eb="42">
      <t>キン</t>
    </rPh>
    <rPh sb="43" eb="45">
      <t>キカイ</t>
    </rPh>
    <rPh sb="45" eb="47">
      <t>クミアイ</t>
    </rPh>
    <rPh sb="49" eb="51">
      <t>ジョセイ</t>
    </rPh>
    <rPh sb="51" eb="52">
      <t>ヒ</t>
    </rPh>
    <rPh sb="52" eb="53">
      <t>トウ</t>
    </rPh>
    <phoneticPr fontId="10"/>
  </si>
  <si>
    <t>活動日誌
の有無</t>
    <rPh sb="0" eb="2">
      <t>カツドウ</t>
    </rPh>
    <rPh sb="2" eb="4">
      <t>ニッシ</t>
    </rPh>
    <rPh sb="6" eb="8">
      <t>ウム</t>
    </rPh>
    <phoneticPr fontId="26"/>
  </si>
  <si>
    <t>作業日</t>
    <rPh sb="0" eb="3">
      <t>サギョウビ</t>
    </rPh>
    <phoneticPr fontId="10"/>
  </si>
  <si>
    <t>ネットワーク化</t>
  </si>
  <si>
    <t>ア、棚田等の保全　　　　　　　　　　　　　　　　　　　　　　　　　　　　　　　　　　</t>
  </si>
  <si>
    <t>⑭の欄は、1の(1)の(A)の額(個人配分分)を協定の按分方法により配分した金額。計は1の(1)の(A)と一致。</t>
    <rPh sb="2" eb="3">
      <t>ラン</t>
    </rPh>
    <rPh sb="15" eb="16">
      <t>ガク</t>
    </rPh>
    <rPh sb="17" eb="19">
      <t>コジン</t>
    </rPh>
    <rPh sb="19" eb="21">
      <t>ハイブン</t>
    </rPh>
    <rPh sb="21" eb="22">
      <t>ブン</t>
    </rPh>
    <rPh sb="24" eb="26">
      <t>キョウテイ</t>
    </rPh>
    <rPh sb="27" eb="29">
      <t>アンブン</t>
    </rPh>
    <rPh sb="29" eb="31">
      <t>ホウホウ</t>
    </rPh>
    <rPh sb="34" eb="36">
      <t>ハイブン</t>
    </rPh>
    <rPh sb="38" eb="39">
      <t>キン</t>
    </rPh>
    <rPh sb="39" eb="40">
      <t>ガク</t>
    </rPh>
    <rPh sb="41" eb="42">
      <t>ケイ</t>
    </rPh>
    <rPh sb="53" eb="55">
      <t>イッチ</t>
    </rPh>
    <phoneticPr fontId="10"/>
  </si>
  <si>
    <t>グラインダー</t>
  </si>
  <si>
    <t>金額１３</t>
  </si>
  <si>
    <t>金銭出納簿（４月～３月分）　･･･「４（金銭出納簿・今年度）」シート</t>
  </si>
  <si>
    <t>（３）残高（円）</t>
    <rPh sb="3" eb="5">
      <t>ザンダカ</t>
    </rPh>
    <rPh sb="6" eb="7">
      <t>エン</t>
    </rPh>
    <phoneticPr fontId="10"/>
  </si>
  <si>
    <t>・「活動日誌の有無」記入欄は、活動日誌を作成している場合は〇を記載する</t>
    <rPh sb="2" eb="4">
      <t>カツドウ</t>
    </rPh>
    <rPh sb="4" eb="6">
      <t>ニッシ</t>
    </rPh>
    <rPh sb="7" eb="9">
      <t>ウム</t>
    </rPh>
    <rPh sb="10" eb="13">
      <t>キニュウラン</t>
    </rPh>
    <rPh sb="15" eb="17">
      <t>カツドウ</t>
    </rPh>
    <rPh sb="17" eb="19">
      <t>ニッシ</t>
    </rPh>
    <rPh sb="20" eb="22">
      <t>サクセイ</t>
    </rPh>
    <rPh sb="26" eb="28">
      <t>バアイ</t>
    </rPh>
    <rPh sb="31" eb="33">
      <t>キサイ</t>
    </rPh>
    <phoneticPr fontId="26"/>
  </si>
  <si>
    <t>年中山間地域等直接支払交付金</t>
    <rPh sb="0" eb="1">
      <t>ネン</t>
    </rPh>
    <rPh sb="1" eb="2">
      <t>ナカ</t>
    </rPh>
    <rPh sb="2" eb="4">
      <t>サンカン</t>
    </rPh>
    <rPh sb="4" eb="6">
      <t>チイキ</t>
    </rPh>
    <rPh sb="6" eb="7">
      <t>トウ</t>
    </rPh>
    <rPh sb="7" eb="9">
      <t>チョクセツ</t>
    </rPh>
    <rPh sb="9" eb="11">
      <t>シハラ</t>
    </rPh>
    <rPh sb="11" eb="14">
      <t>コウフキン</t>
    </rPh>
    <phoneticPr fontId="10"/>
  </si>
  <si>
    <t>②既荒廃農地を協定農用地に含める場合には、荒廃農地の復旧又は畜産的利用を行う。</t>
  </si>
  <si>
    <t>本年分の
償却費合計</t>
    <rPh sb="0" eb="2">
      <t>ホンネン</t>
    </rPh>
    <rPh sb="2" eb="3">
      <t>ブン</t>
    </rPh>
    <rPh sb="5" eb="8">
      <t>ショウキャクヒ</t>
    </rPh>
    <rPh sb="8" eb="10">
      <t>ゴウケイ</t>
    </rPh>
    <phoneticPr fontId="10"/>
  </si>
  <si>
    <t>日当、草刈機の替刃、補修資材、水利組合等への委託費等</t>
    <rPh sb="0" eb="2">
      <t>ニットウ</t>
    </rPh>
    <rPh sb="3" eb="5">
      <t>クサカ</t>
    </rPh>
    <rPh sb="5" eb="6">
      <t>キ</t>
    </rPh>
    <rPh sb="7" eb="9">
      <t>カエバ</t>
    </rPh>
    <rPh sb="10" eb="12">
      <t>ホシュウ</t>
    </rPh>
    <rPh sb="12" eb="14">
      <t>シザイ</t>
    </rPh>
    <rPh sb="15" eb="17">
      <t>スイリ</t>
    </rPh>
    <rPh sb="17" eb="19">
      <t>クミアイ</t>
    </rPh>
    <rPh sb="19" eb="20">
      <t>トウ</t>
    </rPh>
    <rPh sb="22" eb="25">
      <t>イタクヒ</t>
    </rPh>
    <rPh sb="25" eb="26">
      <t>トウ</t>
    </rPh>
    <phoneticPr fontId="10"/>
  </si>
  <si>
    <r>
      <t>【資料】</t>
    </r>
    <r>
      <rPr>
        <sz val="14"/>
        <color theme="1"/>
        <rFont val="HG丸ｺﾞｼｯｸM-PRO"/>
      </rPr>
      <t>中山間直接支払収支項目一覧</t>
    </r>
    <rPh sb="1" eb="3">
      <t>シリョウ</t>
    </rPh>
    <rPh sb="4" eb="6">
      <t>ナカヤマ</t>
    </rPh>
    <rPh sb="6" eb="7">
      <t>アイダ</t>
    </rPh>
    <rPh sb="7" eb="9">
      <t>チョクセツ</t>
    </rPh>
    <rPh sb="9" eb="11">
      <t>シハラ</t>
    </rPh>
    <rPh sb="11" eb="13">
      <t>シュウシ</t>
    </rPh>
    <rPh sb="13" eb="15">
      <t>コウモク</t>
    </rPh>
    <rPh sb="15" eb="17">
      <t>イチラン</t>
    </rPh>
    <phoneticPr fontId="10"/>
  </si>
  <si>
    <t>221</t>
  </si>
  <si>
    <t>金銭出納簿（前年度１～３月分）･･･「４（金銭出納簿・前年度）」シート</t>
    <rPh sb="27" eb="28">
      <t>マエ</t>
    </rPh>
    <phoneticPr fontId="10"/>
  </si>
  <si>
    <t>小計</t>
    <rPh sb="0" eb="2">
      <t>ショウケイ</t>
    </rPh>
    <phoneticPr fontId="10"/>
  </si>
  <si>
    <t>（７）個人配分（収入額）を入力</t>
    <rPh sb="3" eb="5">
      <t>コジン</t>
    </rPh>
    <rPh sb="5" eb="7">
      <t>ハイブン</t>
    </rPh>
    <rPh sb="8" eb="10">
      <t>シュウニュウ</t>
    </rPh>
    <rPh sb="10" eb="11">
      <t>ガク</t>
    </rPh>
    <rPh sb="13" eb="15">
      <t>ニュウリョク</t>
    </rPh>
    <phoneticPr fontId="10"/>
  </si>
  <si>
    <t>令和　　年度中山間地域等直接支払交付金実績報告書</t>
    <rPh sb="4" eb="6">
      <t>ネンド</t>
    </rPh>
    <rPh sb="6" eb="7">
      <t>チュウ</t>
    </rPh>
    <rPh sb="7" eb="8">
      <t>ケンチュウ</t>
    </rPh>
    <rPh sb="19" eb="24">
      <t>ジッセキホウコクショ</t>
    </rPh>
    <phoneticPr fontId="10"/>
  </si>
  <si>
    <t>育苗施設、集出荷施設、処理加工施設、販売施設、農機具庫、その他協定参加者の共同利用に供する施設等に係る建設費、施設補修費、施設運営費等</t>
    <rPh sb="23" eb="26">
      <t>ノウキグ</t>
    </rPh>
    <rPh sb="26" eb="27">
      <t>コ</t>
    </rPh>
    <rPh sb="30" eb="31">
      <t>タ</t>
    </rPh>
    <phoneticPr fontId="10"/>
  </si>
  <si>
    <t>円</t>
  </si>
  <si>
    <t>【前期（第５期）積立金の管理】</t>
    <rPh sb="1" eb="3">
      <t>ゼンキ</t>
    </rPh>
    <rPh sb="4" eb="5">
      <t>ダイ</t>
    </rPh>
    <rPh sb="6" eb="7">
      <t>キ</t>
    </rPh>
    <rPh sb="8" eb="10">
      <t>ツミタテ</t>
    </rPh>
    <rPh sb="10" eb="11">
      <t>キン</t>
    </rPh>
    <rPh sb="12" eb="14">
      <t>カンリ</t>
    </rPh>
    <phoneticPr fontId="26"/>
  </si>
  <si>
    <t>前期（第５期）積立金　残額</t>
    <rPh sb="11" eb="13">
      <t>ザンガク</t>
    </rPh>
    <phoneticPr fontId="26"/>
  </si>
  <si>
    <t>超急傾斜農地保全管理加算</t>
    <rPh sb="0" eb="1">
      <t>チョウ</t>
    </rPh>
    <rPh sb="1" eb="4">
      <t>キュウケイシャ</t>
    </rPh>
    <rPh sb="4" eb="6">
      <t>ノウチ</t>
    </rPh>
    <rPh sb="6" eb="8">
      <t>ホゼン</t>
    </rPh>
    <rPh sb="8" eb="10">
      <t>カンリ</t>
    </rPh>
    <rPh sb="10" eb="12">
      <t>カサン</t>
    </rPh>
    <phoneticPr fontId="26"/>
  </si>
  <si>
    <t>製粉機</t>
  </si>
  <si>
    <t>農道　（イ）草刈り</t>
    <rPh sb="6" eb="8">
      <t>クサカ</t>
    </rPh>
    <phoneticPr fontId="26"/>
  </si>
  <si>
    <t>スマート農業加算</t>
    <rPh sb="4" eb="6">
      <t>ノウギョウ</t>
    </rPh>
    <rPh sb="6" eb="8">
      <t>カサン</t>
    </rPh>
    <phoneticPr fontId="26"/>
  </si>
  <si>
    <t>集落の新たな雇用創出や地域経済の活性化に資する地場農産物の加工・販売を行う。</t>
  </si>
  <si>
    <t>農産物等の販売促進関係費</t>
    <rPh sb="0" eb="3">
      <t>ノウサンブツ</t>
    </rPh>
    <rPh sb="3" eb="4">
      <t>トウ</t>
    </rPh>
    <rPh sb="5" eb="7">
      <t>ハンバイ</t>
    </rPh>
    <rPh sb="7" eb="9">
      <t>ソクシン</t>
    </rPh>
    <rPh sb="9" eb="12">
      <t>カンケイヒ</t>
    </rPh>
    <phoneticPr fontId="10"/>
  </si>
  <si>
    <t>　令和７年１月～１２月に振込があった預金利息等の合計金額を入力します。</t>
    <rPh sb="1" eb="3">
      <t>レイワ</t>
    </rPh>
    <rPh sb="4" eb="5">
      <t>ネン</t>
    </rPh>
    <rPh sb="12" eb="14">
      <t>フリコミ</t>
    </rPh>
    <phoneticPr fontId="10"/>
  </si>
  <si>
    <t>120</t>
  </si>
  <si>
    <t>担い手への農作業の委託</t>
  </si>
  <si>
    <t>土地利用調整関係費</t>
    <rPh sb="0" eb="4">
      <t>トチリヨウ</t>
    </rPh>
    <rPh sb="4" eb="6">
      <t>チョウセイ</t>
    </rPh>
    <rPh sb="6" eb="9">
      <t>カンケイヒ</t>
    </rPh>
    <phoneticPr fontId="10"/>
  </si>
  <si>
    <t>土地利用調整に係る経費</t>
  </si>
  <si>
    <t>940</t>
  </si>
  <si>
    <t>利用権の設定、農作業の委託費の話し合い経費等</t>
  </si>
  <si>
    <t>代表者、会計、書記担当など、協定に定められた役員に対する報酬</t>
    <rPh sb="0" eb="3">
      <t>ダイヒョウシャ</t>
    </rPh>
    <rPh sb="4" eb="6">
      <t>カイケイ</t>
    </rPh>
    <rPh sb="7" eb="9">
      <t>ショキ</t>
    </rPh>
    <rPh sb="9" eb="11">
      <t>タントウ</t>
    </rPh>
    <rPh sb="14" eb="16">
      <t>キョウテイ</t>
    </rPh>
    <rPh sb="17" eb="18">
      <t>サダ</t>
    </rPh>
    <rPh sb="22" eb="24">
      <t>ヤクイン</t>
    </rPh>
    <rPh sb="25" eb="26">
      <t>タイ</t>
    </rPh>
    <rPh sb="28" eb="30">
      <t>ホウシュウ</t>
    </rPh>
    <phoneticPr fontId="10"/>
  </si>
  <si>
    <t>協定農用地における農業生産活動が維持されるよう担い手（認定農業者、これに準ずるものとして市町村長が認定した者、第３セクター、特定農業法人、農業協同組合、生産組織等）を確保する。</t>
  </si>
  <si>
    <t>「３(執行状況調書)」シートを入力</t>
  </si>
  <si>
    <t>協定参加者が参加する各種研修会等に要した費用</t>
    <rPh sb="0" eb="2">
      <t>キョウテイ</t>
    </rPh>
    <rPh sb="2" eb="4">
      <t>サンカ</t>
    </rPh>
    <rPh sb="4" eb="5">
      <t>シャ</t>
    </rPh>
    <rPh sb="6" eb="8">
      <t>サンカ</t>
    </rPh>
    <rPh sb="10" eb="12">
      <t>カクシュ</t>
    </rPh>
    <rPh sb="12" eb="15">
      <t>ケンシュウカイ</t>
    </rPh>
    <rPh sb="15" eb="16">
      <t>トウ</t>
    </rPh>
    <rPh sb="17" eb="18">
      <t>ヨウ</t>
    </rPh>
    <rPh sb="20" eb="22">
      <t>ヒヨウ</t>
    </rPh>
    <phoneticPr fontId="10"/>
  </si>
  <si>
    <t>手押し一輪車</t>
  </si>
  <si>
    <t>会場使用料、視察等に要したバス借上げ料、講師謝礼、資料印刷費等</t>
    <rPh sb="0" eb="2">
      <t>カイジョウ</t>
    </rPh>
    <rPh sb="2" eb="5">
      <t>シヨウリョウ</t>
    </rPh>
    <rPh sb="6" eb="8">
      <t>シサツ</t>
    </rPh>
    <rPh sb="8" eb="9">
      <t>トウ</t>
    </rPh>
    <rPh sb="10" eb="11">
      <t>ヨウ</t>
    </rPh>
    <rPh sb="15" eb="17">
      <t>カリア</t>
    </rPh>
    <rPh sb="18" eb="19">
      <t>リョウ</t>
    </rPh>
    <rPh sb="20" eb="22">
      <t>コウシ</t>
    </rPh>
    <rPh sb="22" eb="24">
      <t>シャレイ</t>
    </rPh>
    <rPh sb="25" eb="27">
      <t>シリョウ</t>
    </rPh>
    <rPh sb="27" eb="29">
      <t>インサツ</t>
    </rPh>
    <rPh sb="29" eb="30">
      <t>ヒ</t>
    </rPh>
    <rPh sb="30" eb="31">
      <t>トウ</t>
    </rPh>
    <phoneticPr fontId="10"/>
  </si>
  <si>
    <t>パッケージ、パンフの作成、ブランド化に係る経費等</t>
    <rPh sb="10" eb="12">
      <t>サクセイ</t>
    </rPh>
    <rPh sb="17" eb="18">
      <t>カ</t>
    </rPh>
    <rPh sb="19" eb="20">
      <t>カカ</t>
    </rPh>
    <rPh sb="21" eb="23">
      <t>ケイヒ</t>
    </rPh>
    <rPh sb="23" eb="24">
      <t>トウ</t>
    </rPh>
    <phoneticPr fontId="10"/>
  </si>
  <si>
    <t>都市交流に係る経費</t>
    <rPh sb="0" eb="2">
      <t>トシ</t>
    </rPh>
    <rPh sb="2" eb="4">
      <t>コウリュウ</t>
    </rPh>
    <rPh sb="5" eb="6">
      <t>カカ</t>
    </rPh>
    <rPh sb="7" eb="9">
      <t>ケイヒ</t>
    </rPh>
    <phoneticPr fontId="10"/>
  </si>
  <si>
    <t>505</t>
  </si>
  <si>
    <t>施設の設置・運営、文化の伝承、棚田オーナーによる農作業の体験学習経費等</t>
    <rPh sb="9" eb="11">
      <t>ブンカ</t>
    </rPh>
    <rPh sb="12" eb="14">
      <t>デンショウ</t>
    </rPh>
    <rPh sb="24" eb="27">
      <t>ノウサギョウ</t>
    </rPh>
    <rPh sb="28" eb="30">
      <t>タイケン</t>
    </rPh>
    <rPh sb="30" eb="32">
      <t>ガクシュウ</t>
    </rPh>
    <rPh sb="32" eb="34">
      <t>ケイヒ</t>
    </rPh>
    <phoneticPr fontId="10"/>
  </si>
  <si>
    <t>活動に伴う副次的な収入など</t>
    <rPh sb="0" eb="2">
      <t>カツドウ</t>
    </rPh>
    <rPh sb="3" eb="4">
      <t>トモナ</t>
    </rPh>
    <rPh sb="5" eb="8">
      <t>フクジテキ</t>
    </rPh>
    <rPh sb="9" eb="11">
      <t>シュウニュウ</t>
    </rPh>
    <phoneticPr fontId="10"/>
  </si>
  <si>
    <t>（２）内容の入力</t>
    <rPh sb="3" eb="5">
      <t>ナイヨウ</t>
    </rPh>
    <rPh sb="6" eb="8">
      <t>ニュウリョク</t>
    </rPh>
    <phoneticPr fontId="10"/>
  </si>
  <si>
    <t>個人配分
(A)</t>
    <rPh sb="0" eb="2">
      <t>コジン</t>
    </rPh>
    <rPh sb="2" eb="4">
      <t>ハイブン</t>
    </rPh>
    <phoneticPr fontId="10"/>
  </si>
  <si>
    <t>１３年償却資産</t>
  </si>
  <si>
    <t>上記以外の共同取組活動費</t>
    <rPh sb="0" eb="2">
      <t>ジョウキ</t>
    </rPh>
    <rPh sb="2" eb="4">
      <t>イガイ</t>
    </rPh>
    <rPh sb="5" eb="7">
      <t>キョウドウ</t>
    </rPh>
    <rPh sb="7" eb="9">
      <t>トリクミ</t>
    </rPh>
    <rPh sb="9" eb="12">
      <t>カツドウヒ</t>
    </rPh>
    <phoneticPr fontId="10"/>
  </si>
  <si>
    <t>加算分</t>
    <rPh sb="0" eb="3">
      <t>カサンブン</t>
    </rPh>
    <phoneticPr fontId="26"/>
  </si>
  <si>
    <t>棚田地域振興活動加算</t>
    <rPh sb="0" eb="2">
      <t>タナダ</t>
    </rPh>
    <rPh sb="2" eb="4">
      <t>チイキ</t>
    </rPh>
    <rPh sb="4" eb="6">
      <t>シンコウ</t>
    </rPh>
    <rPh sb="6" eb="8">
      <t>カツドウ</t>
    </rPh>
    <rPh sb="8" eb="10">
      <t>カサン</t>
    </rPh>
    <phoneticPr fontId="26"/>
  </si>
  <si>
    <t>単位：円</t>
    <rPh sb="0" eb="2">
      <t>タンイ</t>
    </rPh>
    <rPh sb="3" eb="4">
      <t>エン</t>
    </rPh>
    <phoneticPr fontId="26"/>
  </si>
  <si>
    <t>130</t>
  </si>
  <si>
    <t>収支項目</t>
    <rPh sb="0" eb="2">
      <t>シュウシ</t>
    </rPh>
    <rPh sb="2" eb="4">
      <t>コウモク</t>
    </rPh>
    <phoneticPr fontId="10"/>
  </si>
  <si>
    <t>④
農　地
管理費</t>
    <rPh sb="2" eb="3">
      <t>ノウ</t>
    </rPh>
    <rPh sb="4" eb="5">
      <t>チ</t>
    </rPh>
    <rPh sb="6" eb="9">
      <t>カンリヒ</t>
    </rPh>
    <phoneticPr fontId="10"/>
  </si>
  <si>
    <t>内、超急傾斜農用保全管理</t>
    <rPh sb="0" eb="1">
      <t>ウチ</t>
    </rPh>
    <rPh sb="2" eb="3">
      <t>チョウ</t>
    </rPh>
    <rPh sb="3" eb="6">
      <t>キュウケイシャ</t>
    </rPh>
    <rPh sb="6" eb="8">
      <t>ノウヨウ</t>
    </rPh>
    <rPh sb="8" eb="10">
      <t>ホゼン</t>
    </rPh>
    <rPh sb="10" eb="12">
      <t>カンリ</t>
    </rPh>
    <phoneticPr fontId="26"/>
  </si>
  <si>
    <t>630</t>
  </si>
  <si>
    <t>イ、棚田等の保全を通じた多面にわたる機能の維持・発揮　　　　　　　　　　　　　　　　　　　　　　　　　　　　　　　　　　</t>
  </si>
  <si>
    <t>ウ、棚田を核とした棚田地域の振興　　　　　　　　　　　　　　　　　　　　　　　　　　　　　　　　　　　</t>
  </si>
  <si>
    <t>残高</t>
    <rPh sb="0" eb="2">
      <t>ザンダカ</t>
    </rPh>
    <phoneticPr fontId="26"/>
  </si>
  <si>
    <r>
      <t>構成員が一時的に立て替えた立替金の返済
※</t>
    </r>
    <r>
      <rPr>
        <u/>
        <sz val="14"/>
        <color auto="1"/>
        <rFont val="HG丸ｺﾞｼｯｸM-PRO"/>
      </rPr>
      <t>返済額は、マイナスの収入として計上する</t>
    </r>
    <rPh sb="13" eb="16">
      <t>タテカエキン</t>
    </rPh>
    <rPh sb="17" eb="19">
      <t>ヘンサイ</t>
    </rPh>
    <rPh sb="21" eb="23">
      <t>ヘンサイ</t>
    </rPh>
    <rPh sb="23" eb="24">
      <t>ガク</t>
    </rPh>
    <rPh sb="31" eb="33">
      <t>シュウニュウ</t>
    </rPh>
    <rPh sb="36" eb="38">
      <t>ケイジョウ</t>
    </rPh>
    <phoneticPr fontId="10"/>
  </si>
  <si>
    <t>　　　※交付金合計：R7.7.15振込（早期交付分）とR7.12.15振込の合計</t>
    <rPh sb="4" eb="7">
      <t>コウフキン</t>
    </rPh>
    <rPh sb="7" eb="9">
      <t>ゴウケイ</t>
    </rPh>
    <phoneticPr fontId="10"/>
  </si>
  <si>
    <t>ポンプ類</t>
  </si>
  <si>
    <t>⑭</t>
  </si>
  <si>
    <t>⑯の欄は、1の(2)の共同取組活動支出額（C）総計を協定の按分方法により配分した金額。計は1の(2)の（C）総計と一致。</t>
    <rPh sb="2" eb="3">
      <t>ラン</t>
    </rPh>
    <rPh sb="11" eb="13">
      <t>キョウドウ</t>
    </rPh>
    <rPh sb="13" eb="15">
      <t>トリクミ</t>
    </rPh>
    <rPh sb="15" eb="17">
      <t>カツドウ</t>
    </rPh>
    <rPh sb="17" eb="20">
      <t>シシュツガク</t>
    </rPh>
    <rPh sb="23" eb="25">
      <t>ソウケイ</t>
    </rPh>
    <rPh sb="26" eb="28">
      <t>キョウテイ</t>
    </rPh>
    <rPh sb="29" eb="31">
      <t>アンブン</t>
    </rPh>
    <rPh sb="31" eb="33">
      <t>ホウホウ</t>
    </rPh>
    <rPh sb="36" eb="38">
      <t>ハイブン</t>
    </rPh>
    <rPh sb="40" eb="42">
      <t>キンガク</t>
    </rPh>
    <rPh sb="43" eb="44">
      <t>ケイ</t>
    </rPh>
    <phoneticPr fontId="10"/>
  </si>
  <si>
    <t xml:space="preserve">  ２、協定参加者別細目</t>
  </si>
  <si>
    <t>預金利息</t>
    <rPh sb="0" eb="2">
      <t>ヨキン</t>
    </rPh>
    <rPh sb="2" eb="4">
      <t>リソク</t>
    </rPh>
    <phoneticPr fontId="10"/>
  </si>
  <si>
    <t>　令和</t>
    <rPh sb="1" eb="3">
      <t>レイワ</t>
    </rPh>
    <phoneticPr fontId="26"/>
  </si>
  <si>
    <t>残（積立）額
（(D)＋(B)－(C)）</t>
    <rPh sb="0" eb="1">
      <t>ザン</t>
    </rPh>
    <rPh sb="2" eb="4">
      <t>ツミタテ</t>
    </rPh>
    <rPh sb="5" eb="6">
      <t>ガク</t>
    </rPh>
    <phoneticPr fontId="10"/>
  </si>
  <si>
    <t>⑪
農産物等の販売促進関係費</t>
    <rPh sb="2" eb="5">
      <t>ノウサンブツ</t>
    </rPh>
    <rPh sb="5" eb="6">
      <t>トウ</t>
    </rPh>
    <rPh sb="7" eb="9">
      <t>ハンバイ</t>
    </rPh>
    <rPh sb="9" eb="11">
      <t>ソクシン</t>
    </rPh>
    <rPh sb="11" eb="14">
      <t>カンケイヒ</t>
    </rPh>
    <phoneticPr fontId="26"/>
  </si>
  <si>
    <t>減価償却費個別内訳</t>
  </si>
  <si>
    <t>（D）過年残
   (積立)額計</t>
    <rPh sb="3" eb="5">
      <t>カネン</t>
    </rPh>
    <rPh sb="5" eb="6">
      <t>ザン</t>
    </rPh>
    <rPh sb="11" eb="13">
      <t>ツミタテ</t>
    </rPh>
    <rPh sb="14" eb="15">
      <t>ガク</t>
    </rPh>
    <rPh sb="15" eb="16">
      <t>ケイ</t>
    </rPh>
    <phoneticPr fontId="10"/>
  </si>
  <si>
    <t>９年度</t>
    <rPh sb="1" eb="3">
      <t>ネンド</t>
    </rPh>
    <phoneticPr fontId="26"/>
  </si>
  <si>
    <t>計</t>
    <rPh sb="0" eb="1">
      <t>ケイ</t>
    </rPh>
    <phoneticPr fontId="10"/>
  </si>
  <si>
    <t xml:space="preserve"> ⑫ 都市住民との交流促進関係費</t>
    <rPh sb="3" eb="5">
      <t>トシ</t>
    </rPh>
    <rPh sb="5" eb="7">
      <t>ジュウミン</t>
    </rPh>
    <rPh sb="9" eb="11">
      <t>コウリュウ</t>
    </rPh>
    <rPh sb="11" eb="13">
      <t>ソクシン</t>
    </rPh>
    <rPh sb="13" eb="16">
      <t>カンケイヒ</t>
    </rPh>
    <phoneticPr fontId="10"/>
  </si>
  <si>
    <t>トラクター・田植え機・草刈り機等の購入や修理、燃料代、機械購入に要した借入金の返済金、機械組合への助成費等</t>
  </si>
  <si>
    <t>　※執行状況調書の金額が「17-1所得細目表」に自動的に反映されますので、別で領収書を作成している場合も入力をお願いします。</t>
  </si>
  <si>
    <t xml:space="preserve"> ⑬ その他</t>
    <rPh sb="5" eb="6">
      <t>タ</t>
    </rPh>
    <phoneticPr fontId="10"/>
  </si>
  <si>
    <t>８年度</t>
    <rPh sb="1" eb="3">
      <t>ネンド</t>
    </rPh>
    <phoneticPr fontId="26"/>
  </si>
  <si>
    <t>印</t>
    <rPh sb="0" eb="1">
      <t>イン</t>
    </rPh>
    <phoneticPr fontId="26"/>
  </si>
  <si>
    <t>内、スマート農業加算</t>
    <rPh sb="6" eb="8">
      <t>ノウギョウ</t>
    </rPh>
    <phoneticPr fontId="26"/>
  </si>
  <si>
    <t>960</t>
  </si>
  <si>
    <t>農作物の販売促進に係る経費</t>
  </si>
  <si>
    <t>役員報酬
(B)</t>
    <rPh sb="2" eb="4">
      <t>ホウシュウ</t>
    </rPh>
    <phoneticPr fontId="10"/>
  </si>
  <si>
    <t>610</t>
  </si>
  <si>
    <t>役員報酬、出役賃等の計
(D)</t>
    <rPh sb="0" eb="2">
      <t>ヤクイン</t>
    </rPh>
    <rPh sb="2" eb="4">
      <t>ホウシュウ</t>
    </rPh>
    <rPh sb="5" eb="6">
      <t>シュツ</t>
    </rPh>
    <rPh sb="6" eb="7">
      <t>エキ</t>
    </rPh>
    <rPh sb="7" eb="8">
      <t>チン</t>
    </rPh>
    <rPh sb="8" eb="9">
      <t>トウ</t>
    </rPh>
    <rPh sb="10" eb="11">
      <t>ケイ</t>
    </rPh>
    <phoneticPr fontId="10"/>
  </si>
  <si>
    <t xml:space="preserve"> ⑥ 共同利用機械購入等費</t>
    <rPh sb="3" eb="5">
      <t>キョウドウ</t>
    </rPh>
    <rPh sb="5" eb="7">
      <t>リヨウ</t>
    </rPh>
    <rPh sb="7" eb="9">
      <t>キカイ</t>
    </rPh>
    <rPh sb="9" eb="11">
      <t>コウニュウ</t>
    </rPh>
    <rPh sb="11" eb="12">
      <t>トウ</t>
    </rPh>
    <rPh sb="12" eb="13">
      <t>ヒ</t>
    </rPh>
    <phoneticPr fontId="10"/>
  </si>
  <si>
    <t>ぬき立て機</t>
  </si>
  <si>
    <t>その他（対象外）</t>
    <rPh sb="2" eb="3">
      <t>タ</t>
    </rPh>
    <phoneticPr fontId="10"/>
  </si>
  <si>
    <t>⑮</t>
  </si>
  <si>
    <t>動力耕運機（大型）</t>
  </si>
  <si>
    <t>（５）備考の入力</t>
    <rPh sb="3" eb="5">
      <t>ビコウ</t>
    </rPh>
    <phoneticPr fontId="10"/>
  </si>
  <si>
    <t>⑯</t>
  </si>
  <si>
    <t>⑯と同じ</t>
    <rPh sb="2" eb="3">
      <t>オナ</t>
    </rPh>
    <phoneticPr fontId="10"/>
  </si>
  <si>
    <t>溝切機</t>
  </si>
  <si>
    <t>720</t>
  </si>
  <si>
    <t>共同利用機械購入等費</t>
    <rPh sb="8" eb="9">
      <t>トウ</t>
    </rPh>
    <phoneticPr fontId="10"/>
  </si>
  <si>
    <t>金額</t>
  </si>
  <si>
    <t xml:space="preserve"> ③ 道・水路管理費</t>
    <rPh sb="3" eb="4">
      <t>ドウ</t>
    </rPh>
    <rPh sb="5" eb="7">
      <t>スイロ</t>
    </rPh>
    <phoneticPr fontId="10"/>
  </si>
  <si>
    <t xml:space="preserve"> ② 研修会等費</t>
    <rPh sb="3" eb="6">
      <t>ケンシュウカイ</t>
    </rPh>
    <rPh sb="6" eb="7">
      <t>トウ</t>
    </rPh>
    <rPh sb="7" eb="8">
      <t>ヒ</t>
    </rPh>
    <phoneticPr fontId="10"/>
  </si>
  <si>
    <t>協定の担い手となる新たな人材の育成・確保</t>
  </si>
  <si>
    <t>金額 １</t>
  </si>
  <si>
    <t>金額 ５</t>
  </si>
  <si>
    <t>金額 ８</t>
  </si>
  <si>
    <t>１～１３ 計</t>
    <rPh sb="5" eb="6">
      <t>ケイ</t>
    </rPh>
    <phoneticPr fontId="10"/>
  </si>
  <si>
    <t>⑮の欄は、1の(1)の(B)の額(共同取組活動分)を協定の按分方法により配分した金額。計は1の(1)の(B)と一致。</t>
    <rPh sb="2" eb="3">
      <t>ラン</t>
    </rPh>
    <rPh sb="17" eb="19">
      <t>キョウドウ</t>
    </rPh>
    <rPh sb="19" eb="21">
      <t>トリクミ</t>
    </rPh>
    <rPh sb="21" eb="23">
      <t>カツドウ</t>
    </rPh>
    <rPh sb="23" eb="24">
      <t>ブン</t>
    </rPh>
    <rPh sb="26" eb="28">
      <t>キョウテイ</t>
    </rPh>
    <rPh sb="29" eb="31">
      <t>アンブン</t>
    </rPh>
    <rPh sb="31" eb="33">
      <t>ホウホウ</t>
    </rPh>
    <rPh sb="36" eb="38">
      <t>ハイブン</t>
    </rPh>
    <rPh sb="40" eb="42">
      <t>キンガク</t>
    </rPh>
    <rPh sb="43" eb="44">
      <t>ケイ</t>
    </rPh>
    <rPh sb="55" eb="57">
      <t>イッチ</t>
    </rPh>
    <phoneticPr fontId="10"/>
  </si>
  <si>
    <t>令和　　年　　月　　日付け指令安農振第　　　　号で交付決定のあった交付金事業について、次のとおり事業を実施したので、安来市中山間地域等直接支払交付金交付要綱第6条の規定により、その実績を別紙により報告します。</t>
    <rPh sb="17" eb="18">
      <t>フリ</t>
    </rPh>
    <phoneticPr fontId="10"/>
  </si>
  <si>
    <t>共同利用施設の建設費・補修費等に要した経費</t>
    <rPh sb="0" eb="2">
      <t>キョウドウ</t>
    </rPh>
    <rPh sb="2" eb="4">
      <t>リヨウ</t>
    </rPh>
    <rPh sb="4" eb="6">
      <t>シセツ</t>
    </rPh>
    <rPh sb="7" eb="10">
      <t>ケンセツヒ</t>
    </rPh>
    <rPh sb="11" eb="14">
      <t>ホシュウヒ</t>
    </rPh>
    <rPh sb="14" eb="15">
      <t>トウ</t>
    </rPh>
    <rPh sb="16" eb="17">
      <t>ヨウ</t>
    </rPh>
    <rPh sb="19" eb="21">
      <t>ケイヒ</t>
    </rPh>
    <phoneticPr fontId="10"/>
  </si>
  <si>
    <t>道・水路管理費</t>
    <rPh sb="0" eb="1">
      <t>ドウ</t>
    </rPh>
    <rPh sb="2" eb="4">
      <t>スイロ</t>
    </rPh>
    <rPh sb="4" eb="7">
      <t>カンリヒ</t>
    </rPh>
    <phoneticPr fontId="10"/>
  </si>
  <si>
    <t>農地と一体となった周辺林地の下草刈り等を行う。</t>
  </si>
  <si>
    <t>代表印</t>
  </si>
  <si>
    <t>７年償却資産</t>
  </si>
  <si>
    <t>「2（収支報告書)」シートを入力</t>
  </si>
  <si>
    <t>氏名等　〇〇　〇〇</t>
    <rPh sb="0" eb="2">
      <t>シメイ</t>
    </rPh>
    <rPh sb="2" eb="3">
      <t>トウ</t>
    </rPh>
    <phoneticPr fontId="26"/>
  </si>
  <si>
    <t>堆きゅう肥の施肥、拮抗植物の利用、アイガモ・鯉の利用、輪作の徹底、緑肥作物の作付け等を行う。</t>
  </si>
  <si>
    <t>耐用年数</t>
    <rPh sb="0" eb="4">
      <t>タイヨウネンスウ</t>
    </rPh>
    <phoneticPr fontId="10"/>
  </si>
  <si>
    <t>協定名：</t>
    <rPh sb="0" eb="2">
      <t>キョウテイ</t>
    </rPh>
    <rPh sb="2" eb="3">
      <t>メイ</t>
    </rPh>
    <phoneticPr fontId="26"/>
  </si>
  <si>
    <t>⑧
多面的機
能増進活
動費</t>
    <rPh sb="2" eb="5">
      <t>タメンテキ</t>
    </rPh>
    <rPh sb="5" eb="6">
      <t>キ</t>
    </rPh>
    <rPh sb="7" eb="8">
      <t>ノウ</t>
    </rPh>
    <rPh sb="8" eb="10">
      <t>ゾウシン</t>
    </rPh>
    <rPh sb="10" eb="11">
      <t>カツ</t>
    </rPh>
    <rPh sb="12" eb="13">
      <t>ドウ</t>
    </rPh>
    <rPh sb="13" eb="14">
      <t>ヒ</t>
    </rPh>
    <phoneticPr fontId="10"/>
  </si>
  <si>
    <t>計画</t>
    <rPh sb="0" eb="2">
      <t>ケイカク</t>
    </rPh>
    <phoneticPr fontId="26"/>
  </si>
  <si>
    <t>　　　※非農家や非対象農家等の交付金対象農用地を持たない方も按分からは除外しますので、分母・分子の欄は〝空欄〟にしてください。</t>
  </si>
  <si>
    <t>既荒廃農地を協定農用地に含めない場合には、協定農用地に悪影響を与えないよう草刈り、防虫対策等の保全管理を行う。</t>
  </si>
  <si>
    <t>⑥</t>
  </si>
  <si>
    <t>参加
人数</t>
    <rPh sb="0" eb="2">
      <t>サンカ</t>
    </rPh>
    <rPh sb="3" eb="5">
      <t>ニンズウ</t>
    </rPh>
    <phoneticPr fontId="26"/>
  </si>
  <si>
    <t>【第４  集落マスタープラン（必須事項）】</t>
  </si>
  <si>
    <t>将来にわたり農業生産活動等が可能となる集落内の実施体制構築</t>
  </si>
  <si>
    <t>　端数判定が「端数を配分してください」の場合は、端数配分を入力します。</t>
  </si>
  <si>
    <t>高付加価値型農業</t>
  </si>
  <si>
    <t>農業生産条件の強化</t>
  </si>
  <si>
    <t>担い手への農地集積</t>
  </si>
  <si>
    <t>2.水路・農道等の管理方法</t>
  </si>
  <si>
    <t>共同で支え合う集団的かつ持続可能な体制整備</t>
  </si>
  <si>
    <t>多面的機能支払交付金実施要綱別紙１第５の２に基づく活動計画に定める施設と同一</t>
  </si>
  <si>
    <t>その他（土地改良事業、災害復旧及び地目変換（田から畑等へ）等）</t>
  </si>
  <si>
    <t>水路　（イ）草刈り</t>
    <rPh sb="6" eb="8">
      <t>クサカ</t>
    </rPh>
    <phoneticPr fontId="26"/>
  </si>
  <si>
    <t>3.多面的機能を増進する活動</t>
  </si>
  <si>
    <t>協定書第５の３の活動を実施するのに要した経費</t>
  </si>
  <si>
    <t>棚田オーナー制度の実施、市民農園・体験農園の開設・運営を行う。</t>
  </si>
  <si>
    <t>体験民宿を実施する（グリーン・ツーリズム）。</t>
  </si>
  <si>
    <t>粗放的畜産を行う。</t>
  </si>
  <si>
    <t>代表者氏名：</t>
    <rPh sb="0" eb="3">
      <t>ダイヒョウシャ</t>
    </rPh>
    <rPh sb="3" eb="5">
      <t>シメイ</t>
    </rPh>
    <phoneticPr fontId="10"/>
  </si>
  <si>
    <t>⑩</t>
  </si>
  <si>
    <t>大型乾燥機</t>
  </si>
  <si>
    <t>　協定で定めた活動に〇を記載</t>
    <rPh sb="1" eb="3">
      <t>キョウテイ</t>
    </rPh>
    <phoneticPr fontId="26"/>
  </si>
  <si>
    <t>・「第５　農業生産活動等として取り組むべき事項」において、</t>
    <rPh sb="2" eb="3">
      <t>ダイ</t>
    </rPh>
    <rPh sb="5" eb="7">
      <t>ノウギョウ</t>
    </rPh>
    <rPh sb="7" eb="9">
      <t>セイサン</t>
    </rPh>
    <rPh sb="9" eb="11">
      <t>カツドウ</t>
    </rPh>
    <rPh sb="11" eb="12">
      <t>トウ</t>
    </rPh>
    <rPh sb="15" eb="16">
      <t>ト</t>
    </rPh>
    <rPh sb="17" eb="18">
      <t>ク</t>
    </rPh>
    <rPh sb="21" eb="23">
      <t>ジコウ</t>
    </rPh>
    <phoneticPr fontId="26"/>
  </si>
  <si>
    <t>　活動日誌を作成している場合は、「活動日」「参加人数」「活動内容」記入欄の記載は省略可</t>
    <rPh sb="1" eb="5">
      <t>カツドウニッシ</t>
    </rPh>
    <rPh sb="6" eb="8">
      <t>サクセイ</t>
    </rPh>
    <rPh sb="12" eb="14">
      <t>バアイ</t>
    </rPh>
    <rPh sb="17" eb="20">
      <t>カツドウビ</t>
    </rPh>
    <rPh sb="22" eb="26">
      <t>サンカニンズウ</t>
    </rPh>
    <rPh sb="28" eb="30">
      <t>カツドウ</t>
    </rPh>
    <rPh sb="30" eb="32">
      <t>ナイヨウ</t>
    </rPh>
    <rPh sb="33" eb="36">
      <t>キニュウラン</t>
    </rPh>
    <rPh sb="37" eb="39">
      <t>キサイ</t>
    </rPh>
    <rPh sb="40" eb="42">
      <t>ショウリャク</t>
    </rPh>
    <rPh sb="42" eb="43">
      <t>カ</t>
    </rPh>
    <phoneticPr fontId="26"/>
  </si>
  <si>
    <t>・同一の「取り組むべき活動」を複数回行っている場合は、「活動日」記入欄は代表的な日付を記載する</t>
    <rPh sb="1" eb="3">
      <t>ドウイツ</t>
    </rPh>
    <rPh sb="5" eb="6">
      <t>ト</t>
    </rPh>
    <rPh sb="7" eb="8">
      <t>ク</t>
    </rPh>
    <rPh sb="11" eb="13">
      <t>カツドウ</t>
    </rPh>
    <rPh sb="15" eb="17">
      <t>フクスウ</t>
    </rPh>
    <rPh sb="17" eb="18">
      <t>カイ</t>
    </rPh>
    <rPh sb="18" eb="19">
      <t>オコナ</t>
    </rPh>
    <rPh sb="23" eb="25">
      <t>バアイ</t>
    </rPh>
    <rPh sb="28" eb="31">
      <t>カツドウビ</t>
    </rPh>
    <rPh sb="32" eb="35">
      <t>キニュウラン</t>
    </rPh>
    <rPh sb="36" eb="39">
      <t>ダイヒョウテキ</t>
    </rPh>
    <rPh sb="40" eb="42">
      <t>ヒヅケ</t>
    </rPh>
    <rPh sb="43" eb="45">
      <t>キサイ</t>
    </rPh>
    <phoneticPr fontId="26"/>
  </si>
  <si>
    <t>畦ぬり機</t>
  </si>
  <si>
    <t>R7.3.31 残高</t>
  </si>
  <si>
    <t>取崩残額</t>
    <rPh sb="0" eb="2">
      <t>トリクズシ</t>
    </rPh>
    <rPh sb="2" eb="4">
      <t>ザンガク</t>
    </rPh>
    <phoneticPr fontId="26"/>
  </si>
  <si>
    <t>460</t>
  </si>
  <si>
    <t>次年繰越総額
（利子等その他収入含む）</t>
    <rPh sb="0" eb="2">
      <t>ツギネン</t>
    </rPh>
    <rPh sb="2" eb="4">
      <t>クリコ</t>
    </rPh>
    <rPh sb="4" eb="6">
      <t>ソウガク</t>
    </rPh>
    <rPh sb="16" eb="17">
      <t>フク</t>
    </rPh>
    <phoneticPr fontId="26"/>
  </si>
  <si>
    <t>畑</t>
    <rPh sb="0" eb="1">
      <t>ハタ</t>
    </rPh>
    <phoneticPr fontId="10"/>
  </si>
  <si>
    <t>ネットワーク化
加算</t>
    <rPh sb="6" eb="7">
      <t>カ</t>
    </rPh>
    <rPh sb="8" eb="10">
      <t>カサン</t>
    </rPh>
    <phoneticPr fontId="26"/>
  </si>
  <si>
    <t>集落機能
強化加算の経過措置</t>
    <rPh sb="0" eb="2">
      <t>シュウラク</t>
    </rPh>
    <rPh sb="2" eb="4">
      <t>キノウ</t>
    </rPh>
    <rPh sb="5" eb="7">
      <t>キョウカ</t>
    </rPh>
    <rPh sb="7" eb="9">
      <t>カサン</t>
    </rPh>
    <rPh sb="10" eb="12">
      <t>ケイカ</t>
    </rPh>
    <rPh sb="12" eb="14">
      <t>ソチ</t>
    </rPh>
    <phoneticPr fontId="26"/>
  </si>
  <si>
    <t>内、ネットワーク化加算</t>
    <rPh sb="0" eb="1">
      <t>ウチ</t>
    </rPh>
    <rPh sb="8" eb="9">
      <t>カ</t>
    </rPh>
    <phoneticPr fontId="26"/>
  </si>
  <si>
    <t>内、集落機能強化加算の経過措置</t>
    <rPh sb="0" eb="1">
      <t>ウチ</t>
    </rPh>
    <rPh sb="2" eb="4">
      <t>シュウラク</t>
    </rPh>
    <rPh sb="4" eb="6">
      <t>キノウ</t>
    </rPh>
    <rPh sb="6" eb="8">
      <t>キョウカ</t>
    </rPh>
    <rPh sb="8" eb="10">
      <t>カサン</t>
    </rPh>
    <rPh sb="11" eb="13">
      <t>ケイカ</t>
    </rPh>
    <rPh sb="13" eb="15">
      <t>ソチ</t>
    </rPh>
    <phoneticPr fontId="26"/>
  </si>
  <si>
    <t>⑤集落機能強化加算の経過措置</t>
    <rPh sb="1" eb="3">
      <t>シュウラク</t>
    </rPh>
    <rPh sb="3" eb="5">
      <t>キノウ</t>
    </rPh>
    <rPh sb="5" eb="7">
      <t>キョウカ</t>
    </rPh>
    <rPh sb="7" eb="9">
      <t>カサン</t>
    </rPh>
    <rPh sb="10" eb="12">
      <t>ケイカ</t>
    </rPh>
    <rPh sb="12" eb="14">
      <t>ソチ</t>
    </rPh>
    <phoneticPr fontId="10"/>
  </si>
  <si>
    <t>　（令和7年4月1日～令和8年3月31日）</t>
  </si>
  <si>
    <t>５．別途「積立金の口座（６期分）を開設している場合」</t>
    <rPh sb="2" eb="4">
      <t>ベット</t>
    </rPh>
    <rPh sb="5" eb="7">
      <t>ツミタテ</t>
    </rPh>
    <rPh sb="7" eb="8">
      <t>キン</t>
    </rPh>
    <rPh sb="9" eb="11">
      <t>コウザ</t>
    </rPh>
    <rPh sb="13" eb="15">
      <t>キブン</t>
    </rPh>
    <rPh sb="17" eb="19">
      <t>カイセツ</t>
    </rPh>
    <rPh sb="23" eb="25">
      <t>バアイ</t>
    </rPh>
    <phoneticPr fontId="10"/>
  </si>
  <si>
    <t>面積又は数量</t>
    <rPh sb="0" eb="2">
      <t>メンセキ</t>
    </rPh>
    <rPh sb="2" eb="3">
      <t>マタ</t>
    </rPh>
    <rPh sb="4" eb="6">
      <t>スウリョウ</t>
    </rPh>
    <phoneticPr fontId="10"/>
  </si>
  <si>
    <t>　　・積立口座（６期分）から支出した場合、収支報告書の支出額は、その支出項目の受入口座と積立口座を合算した額を記入してください。</t>
    <rPh sb="9" eb="11">
      <t>キブン</t>
    </rPh>
    <rPh sb="21" eb="23">
      <t>シュウシ</t>
    </rPh>
    <rPh sb="23" eb="26">
      <t>ホウコクショ</t>
    </rPh>
    <rPh sb="27" eb="29">
      <t>シシュツ</t>
    </rPh>
    <rPh sb="29" eb="30">
      <t>ガク</t>
    </rPh>
    <rPh sb="34" eb="36">
      <t>シシュツ</t>
    </rPh>
    <rPh sb="36" eb="38">
      <t>コウモク</t>
    </rPh>
    <rPh sb="39" eb="41">
      <t>ウケイレ</t>
    </rPh>
    <rPh sb="41" eb="43">
      <t>コウザ</t>
    </rPh>
    <rPh sb="44" eb="46">
      <t>ツミタテ</t>
    </rPh>
    <rPh sb="46" eb="48">
      <t>コウザ</t>
    </rPh>
    <rPh sb="49" eb="51">
      <t>ガッサン</t>
    </rPh>
    <rPh sb="53" eb="54">
      <t>ガク</t>
    </rPh>
    <rPh sb="55" eb="57">
      <t>キニュウ</t>
    </rPh>
    <phoneticPr fontId="10"/>
  </si>
  <si>
    <t>うち積立金累計
（第６期分）</t>
    <rPh sb="2" eb="5">
      <t>ツミタテキン</t>
    </rPh>
    <rPh sb="5" eb="7">
      <t>ルイケイ</t>
    </rPh>
    <rPh sb="9" eb="10">
      <t>ダイ</t>
    </rPh>
    <rPh sb="11" eb="12">
      <t>キ</t>
    </rPh>
    <rPh sb="12" eb="13">
      <t>ブン</t>
    </rPh>
    <phoneticPr fontId="26"/>
  </si>
  <si>
    <t>【今期（第６期）積立金の管理】</t>
    <rPh sb="12" eb="14">
      <t>カンリ</t>
    </rPh>
    <phoneticPr fontId="26"/>
  </si>
  <si>
    <t>10年度</t>
    <rPh sb="2" eb="4">
      <t>ネンド</t>
    </rPh>
    <phoneticPr fontId="26"/>
  </si>
  <si>
    <t>11年度</t>
    <rPh sb="2" eb="4">
      <t>ネンド</t>
    </rPh>
    <phoneticPr fontId="26"/>
  </si>
  <si>
    <t>400</t>
  </si>
  <si>
    <t>バインダー（１条）</t>
  </si>
  <si>
    <t>耐用年数</t>
  </si>
  <si>
    <t>①
役員報酬</t>
    <rPh sb="2" eb="4">
      <t>ヤクイン</t>
    </rPh>
    <rPh sb="4" eb="6">
      <t>ホウシュウ</t>
    </rPh>
    <phoneticPr fontId="10"/>
  </si>
  <si>
    <t>初年度償却費</t>
    <rPh sb="0" eb="3">
      <t>ショネンド</t>
    </rPh>
    <rPh sb="3" eb="6">
      <t>ショウキャクヒ</t>
    </rPh>
    <phoneticPr fontId="10"/>
  </si>
  <si>
    <t>②
研修会等費</t>
    <rPh sb="2" eb="5">
      <t>ケンシュウカイ</t>
    </rPh>
    <rPh sb="5" eb="6">
      <t>トウ</t>
    </rPh>
    <rPh sb="6" eb="7">
      <t>ヒ</t>
    </rPh>
    <phoneticPr fontId="10"/>
  </si>
  <si>
    <t>③
道･水路
管理費</t>
    <rPh sb="2" eb="3">
      <t>ミチ</t>
    </rPh>
    <rPh sb="4" eb="6">
      <t>スイロ</t>
    </rPh>
    <rPh sb="7" eb="10">
      <t>カンリヒ</t>
    </rPh>
    <phoneticPr fontId="10"/>
  </si>
  <si>
    <t>⑦
共同利用施設整備等費</t>
    <rPh sb="2" eb="4">
      <t>キョウドウ</t>
    </rPh>
    <rPh sb="4" eb="6">
      <t>リヨウ</t>
    </rPh>
    <rPh sb="6" eb="8">
      <t>シセツ</t>
    </rPh>
    <rPh sb="8" eb="10">
      <t>セイビ</t>
    </rPh>
    <rPh sb="10" eb="11">
      <t>トウ</t>
    </rPh>
    <rPh sb="11" eb="12">
      <t>ヒ</t>
    </rPh>
    <phoneticPr fontId="26"/>
  </si>
  <si>
    <t>交付受給額（円）</t>
    <rPh sb="0" eb="2">
      <t>コウフ</t>
    </rPh>
    <rPh sb="2" eb="5">
      <t>ジュキュウガク</t>
    </rPh>
    <rPh sb="6" eb="7">
      <t>エン</t>
    </rPh>
    <phoneticPr fontId="10"/>
  </si>
  <si>
    <t>⑨
土地利用調整関係費</t>
    <rPh sb="2" eb="6">
      <t>トチリヨウ</t>
    </rPh>
    <rPh sb="6" eb="8">
      <t>チョウセイ</t>
    </rPh>
    <rPh sb="8" eb="11">
      <t>カンケイヒ</t>
    </rPh>
    <phoneticPr fontId="26"/>
  </si>
  <si>
    <t>970</t>
  </si>
  <si>
    <t>田植機（５条）</t>
  </si>
  <si>
    <t>⑫
都市住民との交流促進関係費</t>
    <rPh sb="2" eb="4">
      <t>トシ</t>
    </rPh>
    <rPh sb="4" eb="6">
      <t>ジュウミン</t>
    </rPh>
    <rPh sb="8" eb="10">
      <t>コウリュウ</t>
    </rPh>
    <rPh sb="10" eb="12">
      <t>ソクシン</t>
    </rPh>
    <rPh sb="12" eb="15">
      <t>カンケイヒ</t>
    </rPh>
    <phoneticPr fontId="26"/>
  </si>
  <si>
    <t>氏名</t>
    <rPh sb="0" eb="1">
      <t>シ</t>
    </rPh>
    <rPh sb="1" eb="2">
      <t>メイ</t>
    </rPh>
    <phoneticPr fontId="10"/>
  </si>
  <si>
    <t>⑬
その他</t>
    <rPh sb="4" eb="5">
      <t>タ</t>
    </rPh>
    <phoneticPr fontId="10"/>
  </si>
  <si>
    <r>
      <t>　</t>
    </r>
    <r>
      <rPr>
        <b/>
        <sz val="12"/>
        <color rgb="FFFF0000"/>
        <rFont val="ＭＳ 明朝"/>
      </rPr>
      <t>１月１日～３月３１日</t>
    </r>
    <r>
      <rPr>
        <sz val="12"/>
        <color auto="1"/>
        <rFont val="ＭＳ 明朝"/>
      </rPr>
      <t>の収入・支出を入力します。（【資料】収支項目一覧　参照）</t>
    </r>
    <rPh sb="2" eb="3">
      <t>ガツ</t>
    </rPh>
    <rPh sb="4" eb="5">
      <t>ヒ</t>
    </rPh>
    <rPh sb="7" eb="8">
      <t>ガツ</t>
    </rPh>
    <rPh sb="10" eb="11">
      <t>ヒ</t>
    </rPh>
    <rPh sb="12" eb="14">
      <t>シュウニュウ</t>
    </rPh>
    <rPh sb="15" eb="17">
      <t>シシュツ</t>
    </rPh>
    <rPh sb="18" eb="20">
      <t>ニュウリョク</t>
    </rPh>
    <phoneticPr fontId="10"/>
  </si>
  <si>
    <t>990</t>
  </si>
  <si>
    <t>131</t>
  </si>
  <si>
    <t>都市住民との交流促進関係費</t>
  </si>
  <si>
    <t>020</t>
  </si>
  <si>
    <t>530</t>
  </si>
  <si>
    <t>運搬用器具</t>
  </si>
  <si>
    <t>償却の基礎になる金額</t>
    <rPh sb="0" eb="2">
      <t>ショウキャク</t>
    </rPh>
    <rPh sb="3" eb="5">
      <t>キソ</t>
    </rPh>
    <rPh sb="8" eb="10">
      <t>キンガク</t>
    </rPh>
    <phoneticPr fontId="10"/>
  </si>
  <si>
    <t>水分測定機</t>
  </si>
  <si>
    <t>年度　中山間地域等直接支払交付金</t>
  </si>
  <si>
    <t>R8.3.31 残高</t>
    <rPh sb="8" eb="10">
      <t>ザンダカ</t>
    </rPh>
    <phoneticPr fontId="10"/>
  </si>
  <si>
    <t>手動式肩掛噴霧器</t>
  </si>
  <si>
    <t>例）
◯月◯日実施
（活動写真、作業日誌のとおり）</t>
  </si>
  <si>
    <t>年度　積立金及び繰越金　管理一覧表</t>
  </si>
  <si>
    <t>②按分率を入力したら、判定結果が「按分率ＯＫ！」になっているか確認します。</t>
  </si>
  <si>
    <t>222</t>
  </si>
  <si>
    <t>550</t>
  </si>
  <si>
    <t>うち1月1日～3月31日</t>
  </si>
  <si>
    <t>集落協定</t>
  </si>
  <si>
    <t>償却費按分額</t>
    <rPh sb="0" eb="3">
      <t>ショウキャクヒ</t>
    </rPh>
    <rPh sb="3" eb="5">
      <t>アンブン</t>
    </rPh>
    <rPh sb="5" eb="6">
      <t>ガク</t>
    </rPh>
    <phoneticPr fontId="10"/>
  </si>
  <si>
    <t>例）
●●米株式会社へ◯袋出荷
（別紙資料のとおり）</t>
  </si>
  <si>
    <t>動力草刈機</t>
  </si>
  <si>
    <t>農薬散布用ドローン</t>
  </si>
  <si>
    <t>その他</t>
    <rPh sb="2" eb="3">
      <t>ホカ</t>
    </rPh>
    <phoneticPr fontId="10"/>
  </si>
  <si>
    <t>トラクター</t>
  </si>
  <si>
    <t>資産</t>
  </si>
  <si>
    <t>農業用トラック</t>
  </si>
  <si>
    <t>ネットワーク</t>
  </si>
  <si>
    <t>動力運搬車</t>
  </si>
  <si>
    <t>ポンプ</t>
  </si>
  <si>
    <t>動力耕運機（小型）</t>
  </si>
  <si>
    <t>法人設立関係費</t>
  </si>
  <si>
    <t>田植機</t>
  </si>
  <si>
    <r>
      <t>今期（第６期）の積立金の</t>
    </r>
    <r>
      <rPr>
        <sz val="12"/>
        <color auto="1"/>
        <rFont val="ＭＳ 明朝"/>
      </rPr>
      <t>取崩計画</t>
    </r>
    <rPh sb="0" eb="2">
      <t>コンキ</t>
    </rPh>
    <rPh sb="3" eb="4">
      <t>ダイ</t>
    </rPh>
    <rPh sb="5" eb="6">
      <t>キ</t>
    </rPh>
    <rPh sb="8" eb="11">
      <t>ツミタテキン</t>
    </rPh>
    <rPh sb="14" eb="16">
      <t>ケイカク</t>
    </rPh>
    <phoneticPr fontId="26"/>
  </si>
  <si>
    <t>田植機（４条以下）</t>
  </si>
  <si>
    <t>（４）（D）過年残(積立)額計を入力</t>
    <rPh sb="16" eb="18">
      <t>ニュウリョク</t>
    </rPh>
    <phoneticPr fontId="10"/>
  </si>
  <si>
    <t>バインダー</t>
  </si>
  <si>
    <t>230</t>
  </si>
  <si>
    <t>バインダー（２条）</t>
  </si>
  <si>
    <t>ハーベスター</t>
  </si>
  <si>
    <t>トラクター（２０馬力以上）</t>
  </si>
  <si>
    <t>作業日当、肥料、共同防除費、土壌改良に要した資材費、農作業受委託料金費用等</t>
    <rPh sb="0" eb="2">
      <t>サギョウ</t>
    </rPh>
    <rPh sb="2" eb="4">
      <t>ニットウ</t>
    </rPh>
    <phoneticPr fontId="10"/>
  </si>
  <si>
    <t>除草機</t>
  </si>
  <si>
    <t>トラクター（２０馬力未満）</t>
  </si>
  <si>
    <t>令和７年１月１日　～　令和７年３月３１日</t>
    <rPh sb="0" eb="1">
      <t>レイ</t>
    </rPh>
    <rPh sb="1" eb="2">
      <t>カズ</t>
    </rPh>
    <rPh sb="3" eb="4">
      <t>ネン</t>
    </rPh>
    <rPh sb="5" eb="6">
      <t>ツキ</t>
    </rPh>
    <rPh sb="7" eb="8">
      <t>ヒ</t>
    </rPh>
    <rPh sb="11" eb="13">
      <t>レイワ</t>
    </rPh>
    <phoneticPr fontId="10"/>
  </si>
  <si>
    <r>
      <t>前年度末繰越・積立金</t>
    </r>
    <r>
      <rPr>
        <b/>
        <sz val="16"/>
        <color auto="1"/>
        <rFont val="ＭＳ Ｐゴシック"/>
      </rPr>
      <t>（５期分）</t>
    </r>
    <rPh sb="0" eb="3">
      <t>ゼンネンド</t>
    </rPh>
    <phoneticPr fontId="26"/>
  </si>
  <si>
    <t>動力噴霧器</t>
  </si>
  <si>
    <t>動力散布機</t>
  </si>
  <si>
    <t>草刈機</t>
  </si>
  <si>
    <t>米選機</t>
  </si>
  <si>
    <t>370</t>
  </si>
  <si>
    <t>動力一輪車</t>
  </si>
  <si>
    <t>播種機</t>
  </si>
  <si>
    <t>育苗機</t>
  </si>
  <si>
    <t>稲わらカッター</t>
  </si>
  <si>
    <t>県統一様式か国参考様式のいずれかを使用してください。</t>
    <rPh sb="1" eb="3">
      <t>トウイツ</t>
    </rPh>
    <rPh sb="7" eb="9">
      <t>サンコウ</t>
    </rPh>
    <phoneticPr fontId="10"/>
  </si>
  <si>
    <t>123</t>
  </si>
  <si>
    <t>結束機</t>
  </si>
  <si>
    <t>穀類運搬機等</t>
  </si>
  <si>
    <t>堆肥散布機等</t>
  </si>
  <si>
    <t>施肥機等</t>
  </si>
  <si>
    <t>（ただし、令和７年度は移行期間のため、５期の共同作業日誌の様式でも可。）</t>
  </si>
  <si>
    <t>田</t>
    <rPh sb="0" eb="1">
      <t>タ</t>
    </rPh>
    <phoneticPr fontId="10"/>
  </si>
  <si>
    <t>/</t>
  </si>
  <si>
    <t>籾摺機</t>
  </si>
  <si>
    <t>代かき機等</t>
  </si>
  <si>
    <t>すき</t>
  </si>
  <si>
    <t>籾貯蔵庫</t>
  </si>
  <si>
    <t>選別(計量）機</t>
  </si>
  <si>
    <t>農機具庫</t>
  </si>
  <si>
    <t>その他農業用家屋</t>
  </si>
  <si>
    <t>721</t>
  </si>
  <si>
    <t>作業場等（鉄筋造）</t>
  </si>
  <si>
    <t>１５年償却資産</t>
  </si>
  <si>
    <t>８年償却資産</t>
  </si>
  <si>
    <t>４年償却資産</t>
  </si>
  <si>
    <t>５年償却資産</t>
  </si>
  <si>
    <t>（１）日付の入力</t>
    <rPh sb="3" eb="5">
      <t>ヒヅ</t>
    </rPh>
    <rPh sb="6" eb="8">
      <t>ニュウリョク</t>
    </rPh>
    <phoneticPr fontId="10"/>
  </si>
  <si>
    <t>パッケージ、パンフレットの作成、ブランド化等に係る経費等</t>
    <rPh sb="27" eb="28">
      <t>トウ</t>
    </rPh>
    <phoneticPr fontId="10"/>
  </si>
  <si>
    <t>010</t>
  </si>
  <si>
    <t>112</t>
  </si>
  <si>
    <t>113</t>
  </si>
  <si>
    <t>132</t>
  </si>
  <si>
    <t>前年度
未償却残高</t>
    <rPh sb="0" eb="1">
      <t>マエ</t>
    </rPh>
    <rPh sb="1" eb="3">
      <t>ネンド</t>
    </rPh>
    <phoneticPr fontId="10"/>
  </si>
  <si>
    <t>140</t>
  </si>
  <si>
    <t>570</t>
  </si>
  <si>
    <t>325</t>
  </si>
  <si>
    <t>350</t>
  </si>
  <si>
    <t>360</t>
  </si>
  <si>
    <t>390</t>
  </si>
  <si>
    <t>410</t>
  </si>
  <si>
    <t>共同機械の会員利用料金等</t>
    <rPh sb="0" eb="2">
      <t>キョウドウ</t>
    </rPh>
    <rPh sb="2" eb="4">
      <t>キカイ</t>
    </rPh>
    <rPh sb="5" eb="7">
      <t>カイイン</t>
    </rPh>
    <rPh sb="7" eb="9">
      <t>リヨウ</t>
    </rPh>
    <rPh sb="9" eb="11">
      <t>リョウキン</t>
    </rPh>
    <rPh sb="11" eb="12">
      <t>トウ</t>
    </rPh>
    <phoneticPr fontId="10"/>
  </si>
  <si>
    <t>420</t>
  </si>
  <si>
    <t>430</t>
  </si>
  <si>
    <t>450</t>
  </si>
  <si>
    <t>510</t>
  </si>
  <si>
    <t>580</t>
  </si>
  <si>
    <t>590</t>
  </si>
  <si>
    <t>600</t>
  </si>
  <si>
    <t>（８）共同取組活動分　の「按分率」を入力</t>
    <rPh sb="13" eb="15">
      <t>アンブン</t>
    </rPh>
    <rPh sb="15" eb="16">
      <t>リツ</t>
    </rPh>
    <rPh sb="18" eb="20">
      <t>ニュウリョク</t>
    </rPh>
    <phoneticPr fontId="10"/>
  </si>
  <si>
    <t>650</t>
  </si>
  <si>
    <t>670</t>
  </si>
  <si>
    <t>680</t>
  </si>
  <si>
    <t>690</t>
  </si>
  <si>
    <t>700</t>
  </si>
  <si>
    <t>722</t>
  </si>
  <si>
    <t>950</t>
  </si>
  <si>
    <t>取得年月</t>
    <rPh sb="0" eb="2">
      <t>シュトク</t>
    </rPh>
    <rPh sb="2" eb="3">
      <t>ネン</t>
    </rPh>
    <rPh sb="3" eb="4">
      <t>ツキ</t>
    </rPh>
    <phoneticPr fontId="10"/>
  </si>
  <si>
    <t>旧償却率</t>
    <rPh sb="0" eb="1">
      <t>キュウ</t>
    </rPh>
    <rPh sb="1" eb="4">
      <t>ショウキャクリツ</t>
    </rPh>
    <phoneticPr fontId="10"/>
  </si>
  <si>
    <t>償却方法</t>
    <rPh sb="0" eb="2">
      <t>ショウキャク</t>
    </rPh>
    <rPh sb="2" eb="4">
      <t>ホウホウ</t>
    </rPh>
    <phoneticPr fontId="10"/>
  </si>
  <si>
    <t>償却率</t>
    <rPh sb="0" eb="3">
      <t>ショウキャクリツ</t>
    </rPh>
    <phoneticPr fontId="10"/>
  </si>
  <si>
    <t>利子等
その他収入</t>
    <rPh sb="0" eb="2">
      <t>リシ</t>
    </rPh>
    <rPh sb="2" eb="3">
      <t>トウ</t>
    </rPh>
    <rPh sb="6" eb="7">
      <t>ホカ</t>
    </rPh>
    <rPh sb="7" eb="9">
      <t>シュウニュウ</t>
    </rPh>
    <phoneticPr fontId="10"/>
  </si>
  <si>
    <t>事業専用割合</t>
    <rPh sb="0" eb="2">
      <t>ジギョウ</t>
    </rPh>
    <rPh sb="2" eb="4">
      <t>センヨウ</t>
    </rPh>
    <rPh sb="4" eb="6">
      <t>ワリアイ</t>
    </rPh>
    <phoneticPr fontId="10"/>
  </si>
  <si>
    <t>本年分の
必要経費
算入額</t>
    <rPh sb="0" eb="2">
      <t>ホンネン</t>
    </rPh>
    <rPh sb="2" eb="3">
      <t>ブン</t>
    </rPh>
    <rPh sb="5" eb="7">
      <t>ヒツヨウ</t>
    </rPh>
    <rPh sb="7" eb="9">
      <t>ケイヒ</t>
    </rPh>
    <rPh sb="10" eb="12">
      <t>サンニュウ</t>
    </rPh>
    <rPh sb="12" eb="13">
      <t>ガク</t>
    </rPh>
    <phoneticPr fontId="10"/>
  </si>
  <si>
    <t>摘要</t>
    <rPh sb="0" eb="2">
      <t>テキヨウ</t>
    </rPh>
    <phoneticPr fontId="10"/>
  </si>
  <si>
    <t>その他（　　　　　　　　　　　　　　　　　　　　　　）</t>
  </si>
  <si>
    <t>水路　（ウ）その他（　　　　　　　　　　　　　　　　　　　　　）</t>
    <rPh sb="8" eb="9">
      <t>タ</t>
    </rPh>
    <phoneticPr fontId="26"/>
  </si>
  <si>
    <t>農道　（ウ）その他（　　　　　　　　　　　　　　　　　　　　　）</t>
    <rPh sb="8" eb="9">
      <t>タ</t>
    </rPh>
    <phoneticPr fontId="26"/>
  </si>
  <si>
    <t>按分率</t>
    <rPh sb="0" eb="2">
      <t>アンブン</t>
    </rPh>
    <rPh sb="2" eb="3">
      <t>リツ</t>
    </rPh>
    <phoneticPr fontId="26"/>
  </si>
  <si>
    <t>立替金の返済</t>
    <rPh sb="0" eb="3">
      <t>タテカエキン</t>
    </rPh>
    <rPh sb="4" eb="6">
      <t>ヘンサイ</t>
    </rPh>
    <phoneticPr fontId="10"/>
  </si>
  <si>
    <t>／</t>
  </si>
  <si>
    <t>分母</t>
    <rPh sb="0" eb="2">
      <t>ブンボ</t>
    </rPh>
    <phoneticPr fontId="26"/>
  </si>
  <si>
    <t>面積・単価で按分</t>
  </si>
  <si>
    <t>４．５期分の繰越金・積立金から支出をした場合（例：機械の購入等）は、備考欄に「うち５期繰越金○○円」または「うち５期積立金○○円」と記入してください。</t>
    <rPh sb="12" eb="13">
      <t>キン</t>
    </rPh>
    <phoneticPr fontId="26"/>
  </si>
  <si>
    <t>均等割りで按分</t>
  </si>
  <si>
    <r>
      <t>前年度末繰越・積立金</t>
    </r>
    <r>
      <rPr>
        <b/>
        <sz val="16"/>
        <color auto="1"/>
        <rFont val="ＭＳ Ｐゴシック"/>
      </rPr>
      <t>（６期分）</t>
    </r>
    <rPh sb="0" eb="3">
      <t>ゼンネンド</t>
    </rPh>
    <phoneticPr fontId="26"/>
  </si>
  <si>
    <t>収支報告</t>
    <rPh sb="0" eb="2">
      <t>シュウシ</t>
    </rPh>
    <rPh sb="2" eb="4">
      <t>ホウコク</t>
    </rPh>
    <phoneticPr fontId="26"/>
  </si>
  <si>
    <t>【現金渡しの場合】</t>
  </si>
  <si>
    <t>加算措置取組</t>
  </si>
  <si>
    <t>超急</t>
    <rPh sb="0" eb="2">
      <t>チョウキュウ</t>
    </rPh>
    <phoneticPr fontId="26"/>
  </si>
  <si>
    <t>割合</t>
    <rPh sb="0" eb="2">
      <t>ワリアイ</t>
    </rPh>
    <phoneticPr fontId="10"/>
  </si>
  <si>
    <t>端数</t>
  </si>
  <si>
    <t>基本交付金分</t>
  </si>
  <si>
    <t>共同利用機械購入等費</t>
  </si>
  <si>
    <t>ラジコン草刈機</t>
  </si>
  <si>
    <t>令和</t>
    <rPh sb="0" eb="2">
      <t>レイワ</t>
    </rPh>
    <phoneticPr fontId="10"/>
  </si>
  <si>
    <t>減価償却資産の計算表</t>
  </si>
  <si>
    <t>　年　中山間地域等直接支払交付金</t>
  </si>
  <si>
    <t>　協定参加者別所得細目表</t>
    <rPh sb="1" eb="3">
      <t>キョウテイ</t>
    </rPh>
    <rPh sb="3" eb="6">
      <t>サンカシャ</t>
    </rPh>
    <rPh sb="6" eb="7">
      <t>ベツ</t>
    </rPh>
    <rPh sb="7" eb="9">
      <t>ショトク</t>
    </rPh>
    <rPh sb="9" eb="11">
      <t>サイモク</t>
    </rPh>
    <rPh sb="11" eb="12">
      <t>ヒョウ</t>
    </rPh>
    <phoneticPr fontId="10"/>
  </si>
  <si>
    <t>会計印</t>
  </si>
  <si>
    <t>中山間地域等直接支払交付金（令和７年度分）</t>
    <rPh sb="17" eb="19">
      <t>ネンド</t>
    </rPh>
    <rPh sb="19" eb="20">
      <t>ブン</t>
    </rPh>
    <phoneticPr fontId="26"/>
  </si>
  <si>
    <t>　（自動計算されます）</t>
    <rPh sb="4" eb="6">
      <t>ケイサン</t>
    </rPh>
    <phoneticPr fontId="26"/>
  </si>
  <si>
    <t xml:space="preserve">       令和８年　　月　　日</t>
    <rPh sb="6" eb="8">
      <t>レイワ</t>
    </rPh>
    <phoneticPr fontId="10"/>
  </si>
  <si>
    <t>　令和７年７月１５日及び令和７年１２月１５日に交付した中山間地域等直接支払交付金について、上記のとおり配分及び支出したことを証明する。</t>
    <rPh sb="1" eb="2">
      <t>レイ</t>
    </rPh>
    <rPh sb="2" eb="3">
      <t>ワ</t>
    </rPh>
    <rPh sb="4" eb="5">
      <t>ネン</t>
    </rPh>
    <rPh sb="6" eb="7">
      <t>ガツ</t>
    </rPh>
    <rPh sb="9" eb="10">
      <t>ニチ</t>
    </rPh>
    <rPh sb="10" eb="11">
      <t>オヨ</t>
    </rPh>
    <rPh sb="23" eb="25">
      <t>コウフ</t>
    </rPh>
    <rPh sb="27" eb="33">
      <t>チュウナド</t>
    </rPh>
    <rPh sb="33" eb="35">
      <t>チョクセツ</t>
    </rPh>
    <rPh sb="35" eb="37">
      <t>シハライ</t>
    </rPh>
    <rPh sb="37" eb="40">
      <t>コウフキン</t>
    </rPh>
    <rPh sb="45" eb="47">
      <t>ジョウキ</t>
    </rPh>
    <rPh sb="51" eb="53">
      <t>ハイブン</t>
    </rPh>
    <rPh sb="53" eb="54">
      <t>オヨ</t>
    </rPh>
    <rPh sb="55" eb="57">
      <t>シシュツ</t>
    </rPh>
    <phoneticPr fontId="10"/>
  </si>
  <si>
    <r>
      <t>【</t>
    </r>
    <r>
      <rPr>
        <sz val="12"/>
        <color auto="1"/>
        <rFont val="ＭＳ 明朝"/>
      </rPr>
      <t>次年度への繰越】</t>
    </r>
    <rPh sb="1" eb="4">
      <t>ジネンド</t>
    </rPh>
    <rPh sb="6" eb="8">
      <t>クリコシ</t>
    </rPh>
    <phoneticPr fontId="26"/>
  </si>
  <si>
    <t>令和７年４月１日　～　令和８年３月３１日</t>
    <rPh sb="0" eb="1">
      <t>レイ</t>
    </rPh>
    <rPh sb="1" eb="2">
      <t>カズ</t>
    </rPh>
    <rPh sb="3" eb="4">
      <t>ネン</t>
    </rPh>
    <rPh sb="5" eb="6">
      <t>ツキ</t>
    </rPh>
    <rPh sb="7" eb="8">
      <t>ヒ</t>
    </rPh>
    <rPh sb="11" eb="13">
      <t>レイワ</t>
    </rPh>
    <phoneticPr fontId="10"/>
  </si>
  <si>
    <t>収 入
（円）</t>
  </si>
  <si>
    <t>１．今年度の４月１日～３月３１日の収支を記入してください。</t>
    <rPh sb="2" eb="5">
      <t>コンネンド</t>
    </rPh>
    <rPh sb="7" eb="8">
      <t>ガツ</t>
    </rPh>
    <rPh sb="9" eb="10">
      <t>ニチ</t>
    </rPh>
    <rPh sb="12" eb="13">
      <t>ガツ</t>
    </rPh>
    <rPh sb="15" eb="16">
      <t>ニチ</t>
    </rPh>
    <rPh sb="17" eb="19">
      <t>シュウシ</t>
    </rPh>
    <rPh sb="20" eb="22">
      <t>キニュウ</t>
    </rPh>
    <phoneticPr fontId="10"/>
  </si>
  <si>
    <t>交付金</t>
  </si>
  <si>
    <t>実績報告</t>
    <rPh sb="0" eb="2">
      <t>ジッセキ</t>
    </rPh>
    <rPh sb="2" eb="4">
      <t>ホウコク</t>
    </rPh>
    <phoneticPr fontId="26"/>
  </si>
  <si>
    <t>－</t>
  </si>
  <si>
    <t>端数判定</t>
    <rPh sb="0" eb="1">
      <t>ハシ</t>
    </rPh>
    <rPh sb="1" eb="2">
      <t>カズ</t>
    </rPh>
    <rPh sb="2" eb="4">
      <t>ハンテイ</t>
    </rPh>
    <phoneticPr fontId="10"/>
  </si>
  <si>
    <t>収入額</t>
    <rPh sb="0" eb="3">
      <t>シュウニュウガク</t>
    </rPh>
    <phoneticPr fontId="10"/>
  </si>
  <si>
    <t>支出額</t>
    <rPh sb="0" eb="2">
      <t>シシュツ</t>
    </rPh>
    <rPh sb="2" eb="3">
      <t>ガク</t>
    </rPh>
    <phoneticPr fontId="10"/>
  </si>
  <si>
    <t>端数配分</t>
    <rPh sb="0" eb="2">
      <t>ハスウ</t>
    </rPh>
    <rPh sb="2" eb="4">
      <t>ハイブン</t>
    </rPh>
    <phoneticPr fontId="10"/>
  </si>
  <si>
    <t>年度　中山間地域等直接支払交付金　金銭出納簿（前年度１～３月分）</t>
    <rPh sb="0" eb="1">
      <t>トシ</t>
    </rPh>
    <rPh sb="1" eb="2">
      <t>ド</t>
    </rPh>
    <rPh sb="23" eb="25">
      <t>ゼンネン</t>
    </rPh>
    <rPh sb="25" eb="26">
      <t>ド</t>
    </rPh>
    <rPh sb="29" eb="30">
      <t>ガツ</t>
    </rPh>
    <rPh sb="30" eb="31">
      <t>ブン</t>
    </rPh>
    <phoneticPr fontId="26"/>
  </si>
  <si>
    <t>　安来市長　田中　武夫　　様</t>
    <rPh sb="1" eb="5">
      <t>ヤスギシチョウ</t>
    </rPh>
    <rPh sb="6" eb="8">
      <t>タナカ</t>
    </rPh>
    <rPh sb="9" eb="11">
      <t>タケオ</t>
    </rPh>
    <rPh sb="13" eb="14">
      <t>サマ</t>
    </rPh>
    <phoneticPr fontId="10"/>
  </si>
  <si>
    <t>代表者住所：</t>
    <rPh sb="0" eb="3">
      <t>ダイヒョウシャ</t>
    </rPh>
    <rPh sb="3" eb="5">
      <t>ジュウショ</t>
    </rPh>
    <phoneticPr fontId="10"/>
  </si>
  <si>
    <t>令和　　年　　月　　日</t>
    <rPh sb="4" eb="5">
      <t>ネン</t>
    </rPh>
    <rPh sb="7" eb="8">
      <t>ガツ</t>
    </rPh>
    <rPh sb="10" eb="11">
      <t>ニチ</t>
    </rPh>
    <phoneticPr fontId="10"/>
  </si>
  <si>
    <t>　２　協定農用地面積及び交付金の内訳</t>
    <rPh sb="3" eb="5">
      <t>キョウテイ</t>
    </rPh>
    <rPh sb="5" eb="8">
      <t>ノウヨウチ</t>
    </rPh>
    <rPh sb="8" eb="10">
      <t>メンセキ</t>
    </rPh>
    <rPh sb="10" eb="11">
      <t>オヨ</t>
    </rPh>
    <rPh sb="12" eb="15">
      <t>コウフキン</t>
    </rPh>
    <rPh sb="16" eb="18">
      <t>ウチワケ</t>
    </rPh>
    <phoneticPr fontId="10"/>
  </si>
  <si>
    <t>合　　　　計</t>
    <rPh sb="0" eb="1">
      <t>ゴウ</t>
    </rPh>
    <rPh sb="5" eb="6">
      <t>ケイ</t>
    </rPh>
    <phoneticPr fontId="10"/>
  </si>
  <si>
    <t>農業者</t>
    <rPh sb="0" eb="3">
      <t>ノウギョウシャ</t>
    </rPh>
    <phoneticPr fontId="10"/>
  </si>
  <si>
    <t>超急傾斜農地保全管理</t>
  </si>
  <si>
    <t>非農業者</t>
    <rPh sb="0" eb="1">
      <t>ヒ</t>
    </rPh>
    <rPh sb="1" eb="4">
      <t>ノウギョウシャ</t>
    </rPh>
    <phoneticPr fontId="10"/>
  </si>
  <si>
    <t>面積（㎡）</t>
    <rPh sb="0" eb="2">
      <t>メンセキ</t>
    </rPh>
    <phoneticPr fontId="10"/>
  </si>
  <si>
    <t>合　　　計</t>
    <rPh sb="0" eb="1">
      <t>ゴウ</t>
    </rPh>
    <rPh sb="4" eb="5">
      <t>ケイ</t>
    </rPh>
    <phoneticPr fontId="10"/>
  </si>
  <si>
    <t>備　　　考</t>
    <rPh sb="0" eb="1">
      <t>ソノウ</t>
    </rPh>
    <rPh sb="4" eb="5">
      <t>コウ</t>
    </rPh>
    <phoneticPr fontId="10"/>
  </si>
  <si>
    <t>別紙</t>
    <rPh sb="0" eb="2">
      <t>ベッシ</t>
    </rPh>
    <phoneticPr fontId="10"/>
  </si>
  <si>
    <r>
      <t>今期（第</t>
    </r>
    <r>
      <rPr>
        <sz val="12"/>
        <color auto="1"/>
        <rFont val="ＭＳ 明朝"/>
      </rPr>
      <t>６期）積立金の積立実績</t>
    </r>
    <rPh sb="0" eb="2">
      <t>コンキ</t>
    </rPh>
    <rPh sb="3" eb="4">
      <t>ダイ</t>
    </rPh>
    <rPh sb="5" eb="6">
      <t>キ</t>
    </rPh>
    <rPh sb="7" eb="10">
      <t>ツミタテキン</t>
    </rPh>
    <rPh sb="11" eb="13">
      <t>ツミタテ</t>
    </rPh>
    <rPh sb="13" eb="15">
      <t>ジッセキ</t>
    </rPh>
    <phoneticPr fontId="26"/>
  </si>
  <si>
    <t>機能</t>
  </si>
  <si>
    <t>　　　※「中山間地域等直接支払交付金」以外の収入（預金利息等）は計上しないでください。</t>
    <rPh sb="32" eb="34">
      <t>ケイジョウ</t>
    </rPh>
    <phoneticPr fontId="10"/>
  </si>
  <si>
    <t>年度　中山間地域等直接支払交付金　金銭出納簿（４月～３月分）</t>
    <rPh sb="1" eb="2">
      <t>ド</t>
    </rPh>
    <rPh sb="24" eb="25">
      <t>ガツ</t>
    </rPh>
    <rPh sb="27" eb="28">
      <t>ガツ</t>
    </rPh>
    <rPh sb="28" eb="29">
      <t>ブン</t>
    </rPh>
    <phoneticPr fontId="26"/>
  </si>
  <si>
    <t>うち積立金累計
（第５期分）</t>
    <rPh sb="2" eb="5">
      <t>ツミタテキン</t>
    </rPh>
    <rPh sb="5" eb="7">
      <t>ルイケイ</t>
    </rPh>
    <rPh sb="9" eb="10">
      <t>ダイ</t>
    </rPh>
    <rPh sb="11" eb="12">
      <t>キ</t>
    </rPh>
    <rPh sb="12" eb="13">
      <t>ブン</t>
    </rPh>
    <phoneticPr fontId="26"/>
  </si>
  <si>
    <r>
      <t>※【今年度分の</t>
    </r>
    <r>
      <rPr>
        <sz val="11"/>
        <color theme="1"/>
        <rFont val="ＭＳ 明朝"/>
      </rPr>
      <t>残高】を元に、下記の【次年度への繰越】欄及び【今期（</t>
    </r>
    <r>
      <rPr>
        <sz val="11"/>
        <color auto="1"/>
        <rFont val="ＭＳ 明朝"/>
      </rPr>
      <t>第６期）</t>
    </r>
    <r>
      <rPr>
        <sz val="11"/>
        <color theme="1"/>
        <rFont val="ＭＳ 明朝"/>
      </rPr>
      <t>積立金の</t>
    </r>
    <r>
      <rPr>
        <sz val="11"/>
        <color auto="1"/>
        <rFont val="ＭＳ 明朝"/>
      </rPr>
      <t>積立実績</t>
    </r>
    <r>
      <rPr>
        <sz val="11"/>
        <color theme="1"/>
        <rFont val="ＭＳ 明朝"/>
      </rPr>
      <t>】欄の金額を入力してください。</t>
    </r>
    <rPh sb="2" eb="5">
      <t>コンネンド</t>
    </rPh>
    <rPh sb="5" eb="6">
      <t>ブン</t>
    </rPh>
    <rPh sb="7" eb="9">
      <t>ザンダカ</t>
    </rPh>
    <rPh sb="11" eb="12">
      <t>モト</t>
    </rPh>
    <rPh sb="14" eb="16">
      <t>カキ</t>
    </rPh>
    <rPh sb="18" eb="21">
      <t>ジネンド</t>
    </rPh>
    <rPh sb="23" eb="25">
      <t>クリコシ</t>
    </rPh>
    <rPh sb="26" eb="27">
      <t>ラン</t>
    </rPh>
    <rPh sb="27" eb="28">
      <t>オヨ</t>
    </rPh>
    <rPh sb="46" eb="47">
      <t>ラン</t>
    </rPh>
    <phoneticPr fontId="26"/>
  </si>
  <si>
    <r>
      <t>今期（第</t>
    </r>
    <r>
      <rPr>
        <sz val="12"/>
        <color auto="1"/>
        <rFont val="ＭＳ 明朝"/>
      </rPr>
      <t>６期）の積立金の取崩実績</t>
    </r>
    <rPh sb="0" eb="2">
      <t>コンキ</t>
    </rPh>
    <rPh sb="3" eb="4">
      <t>ダイ</t>
    </rPh>
    <rPh sb="5" eb="6">
      <t>キ</t>
    </rPh>
    <rPh sb="8" eb="11">
      <t>ツミタテキン</t>
    </rPh>
    <rPh sb="14" eb="16">
      <t>ジッセキ</t>
    </rPh>
    <phoneticPr fontId="26"/>
  </si>
  <si>
    <t>　　　※均等割で按分（協定参加者数で按分）する場合、分子は〝1〟、分母には〝協定者の人数〟が入ります。</t>
  </si>
  <si>
    <t>利子等その他収入</t>
  </si>
  <si>
    <t>施設の設置・運営、文化の伝承、農作業の体験学習に係る経費等</t>
    <rPh sb="9" eb="11">
      <t>ブンカ</t>
    </rPh>
    <rPh sb="12" eb="14">
      <t>デンショウ</t>
    </rPh>
    <rPh sb="15" eb="18">
      <t>ノウサギョウ</t>
    </rPh>
    <rPh sb="19" eb="21">
      <t>タイケン</t>
    </rPh>
    <rPh sb="21" eb="23">
      <t>ガクシュウ</t>
    </rPh>
    <rPh sb="28" eb="29">
      <t>トウ</t>
    </rPh>
    <phoneticPr fontId="10"/>
  </si>
  <si>
    <t>　配分方法はプルダウンリストから選択します。</t>
  </si>
  <si>
    <t>⑪</t>
  </si>
  <si>
    <t>（９）共同取組活動分　の「端数配分」を入力</t>
    <rPh sb="13" eb="15">
      <t>ハスウ</t>
    </rPh>
    <rPh sb="15" eb="17">
      <t>ハイブン</t>
    </rPh>
    <rPh sb="19" eb="21">
      <t>ニュウリョク</t>
    </rPh>
    <phoneticPr fontId="10"/>
  </si>
  <si>
    <t>⑫</t>
  </si>
  <si>
    <t>②受領印欄に領収日を入れ、受領印を押印します。</t>
    <rPh sb="1" eb="4">
      <t>ジュリョウイン</t>
    </rPh>
    <rPh sb="4" eb="5">
      <t>ラン</t>
    </rPh>
    <rPh sb="6" eb="8">
      <t>リョウシュウ</t>
    </rPh>
    <rPh sb="8" eb="9">
      <t>ヒ</t>
    </rPh>
    <rPh sb="10" eb="11">
      <t>イ</t>
    </rPh>
    <rPh sb="13" eb="15">
      <t>ジュリョウ</t>
    </rPh>
    <rPh sb="15" eb="16">
      <t>イン</t>
    </rPh>
    <rPh sb="17" eb="19">
      <t>オウイン</t>
    </rPh>
    <phoneticPr fontId="10"/>
  </si>
  <si>
    <t>【作成の手順】</t>
    <rPh sb="1" eb="3">
      <t>サクセイ</t>
    </rPh>
    <phoneticPr fontId="10"/>
  </si>
  <si>
    <t>【提出が必要な様式】</t>
    <rPh sb="1" eb="3">
      <t>テイシュツ</t>
    </rPh>
    <rPh sb="4" eb="6">
      <t>ヒツヨウ</t>
    </rPh>
    <rPh sb="7" eb="9">
      <t>ヨウシキ</t>
    </rPh>
    <phoneticPr fontId="10"/>
  </si>
  <si>
    <r>
      <t>※</t>
    </r>
    <r>
      <rPr>
        <sz val="18"/>
        <color auto="1"/>
        <rFont val="ＭＳ 明朝"/>
      </rPr>
      <t>青色部分は計算式が入っているため、上書きしないでください。</t>
    </r>
  </si>
  <si>
    <t>領収書に領収書番号（支払日順）を記入　　　　</t>
  </si>
  <si>
    <t>（１）「協定No.」、「代表者住所」、「協定名」、「協定代表者」を入力</t>
    <rPh sb="4" eb="6">
      <t>キョウテイ</t>
    </rPh>
    <phoneticPr fontId="10"/>
  </si>
  <si>
    <t>　「協定No.」は、封筒のラベルシールの右下に印字してある番号です。</t>
    <rPh sb="10" eb="12">
      <t>フウトウ</t>
    </rPh>
    <rPh sb="20" eb="22">
      <t>ミギシタ</t>
    </rPh>
    <rPh sb="23" eb="25">
      <t>インジ</t>
    </rPh>
    <rPh sb="29" eb="31">
      <t>バンゴウ</t>
    </rPh>
    <phoneticPr fontId="10"/>
  </si>
  <si>
    <t>（２）(A)個人配分／(B)共同取組活動分　の「総額」を入力</t>
  </si>
  <si>
    <t>　　　※(B) 共同取組活動分＝交付金合計－(A) 個人配分</t>
  </si>
  <si>
    <t>（３）(A)個人配分／(B)共同取組活動分　の「配分等の基礎」を入力</t>
  </si>
  <si>
    <t>　　　「面積・単価で按分」</t>
    <rPh sb="4" eb="6">
      <t>メンセキ</t>
    </rPh>
    <rPh sb="7" eb="9">
      <t>タンカ</t>
    </rPh>
    <rPh sb="10" eb="12">
      <t>アンブン</t>
    </rPh>
    <phoneticPr fontId="10"/>
  </si>
  <si>
    <t>　　　「均等割で按分」</t>
    <rPh sb="4" eb="6">
      <t>キントウ</t>
    </rPh>
    <rPh sb="6" eb="7">
      <t>ワ</t>
    </rPh>
    <rPh sb="8" eb="10">
      <t>アンブン</t>
    </rPh>
    <phoneticPr fontId="10"/>
  </si>
  <si>
    <t>　　　「協定で定める方法で按分」　この３つのうちの何れか。</t>
    <rPh sb="4" eb="6">
      <t>キョウテイ</t>
    </rPh>
    <rPh sb="7" eb="8">
      <t>サダ</t>
    </rPh>
    <rPh sb="10" eb="12">
      <t>ホウホウ</t>
    </rPh>
    <rPh sb="13" eb="15">
      <t>アンブン</t>
    </rPh>
    <phoneticPr fontId="10"/>
  </si>
  <si>
    <t>　令和６年末時点の通帳残高を入力します。</t>
    <rPh sb="6" eb="8">
      <t>ジテン</t>
    </rPh>
    <phoneticPr fontId="10"/>
  </si>
  <si>
    <t>（５）利子等その他収入</t>
    <rPh sb="3" eb="5">
      <t>リシ</t>
    </rPh>
    <rPh sb="5" eb="6">
      <t>トウ</t>
    </rPh>
    <rPh sb="8" eb="9">
      <t>ホカ</t>
    </rPh>
    <rPh sb="9" eb="11">
      <t>シュウニュウ</t>
    </rPh>
    <phoneticPr fontId="10"/>
  </si>
  <si>
    <t>　構成員名を入力します。</t>
    <rPh sb="1" eb="4">
      <t>コウセイイン</t>
    </rPh>
    <rPh sb="4" eb="5">
      <t>メイ</t>
    </rPh>
    <rPh sb="6" eb="8">
      <t>ニュウリョク</t>
    </rPh>
    <phoneticPr fontId="10"/>
  </si>
  <si>
    <t>　　　　※構成員以外は入力しない。</t>
  </si>
  <si>
    <t>　　　　※役員から順に入力。代表者を必ず1番目に。2番目、3番目に役員を入力。　</t>
  </si>
  <si>
    <t>　　　　※按分額が０円（個人配分をしない協定参加者）は「0」を入力。</t>
    <rPh sb="5" eb="7">
      <t>アンブン</t>
    </rPh>
    <rPh sb="7" eb="8">
      <t>ガク</t>
    </rPh>
    <rPh sb="10" eb="11">
      <t>エン</t>
    </rPh>
    <phoneticPr fontId="10"/>
  </si>
  <si>
    <t>①分数で、分子、分母をそれぞれ入力します。</t>
    <rPh sb="1" eb="3">
      <t>ブンスウ</t>
    </rPh>
    <rPh sb="5" eb="7">
      <t>ブンシ</t>
    </rPh>
    <rPh sb="15" eb="17">
      <t>ニュウリョク</t>
    </rPh>
    <phoneticPr fontId="10"/>
  </si>
  <si>
    <t>取崩残額</t>
    <rPh sb="0" eb="2">
      <t>トリクズ</t>
    </rPh>
    <rPh sb="2" eb="3">
      <t>ザン</t>
    </rPh>
    <phoneticPr fontId="26"/>
  </si>
  <si>
    <t>　　　※同一世帯から２名参加している場合は農業経営主の方に配分します。配分しないほうの分母・分子の欄は〝空欄〟にしてください。</t>
  </si>
  <si>
    <t>①令和７年中に支払った「役員報酬(B)」と「作業日ごとの日当」を入力します。　　　</t>
    <rPh sb="32" eb="34">
      <t>ニュウリョク</t>
    </rPh>
    <phoneticPr fontId="10"/>
  </si>
  <si>
    <r>
      <t>　　別で領収書を作成されている場合、</t>
    </r>
    <r>
      <rPr>
        <u/>
        <sz val="12"/>
        <color auto="1"/>
        <rFont val="ＭＳ 明朝"/>
      </rPr>
      <t>領収書の写しを添付すれば、受領印省略可</t>
    </r>
  </si>
  <si>
    <t>【口座振込の場合】</t>
  </si>
  <si>
    <t>【ＡＴＭでの振込の場合】</t>
  </si>
  <si>
    <r>
      <t>　　</t>
    </r>
    <r>
      <rPr>
        <u/>
        <sz val="12"/>
        <color auto="1"/>
        <rFont val="ＭＳ 明朝"/>
      </rPr>
      <t>利用明細書の写しを添付すれば、受領印省略可</t>
    </r>
  </si>
  <si>
    <t>　※確認欄に「代表印」と「会計印」を押印してください</t>
    <rPh sb="2" eb="4">
      <t>カクニン</t>
    </rPh>
    <rPh sb="4" eb="5">
      <t>ラン</t>
    </rPh>
    <rPh sb="7" eb="9">
      <t>ダイヒョウ</t>
    </rPh>
    <rPh sb="9" eb="10">
      <t>イン</t>
    </rPh>
    <rPh sb="13" eb="15">
      <t>カイケイ</t>
    </rPh>
    <rPh sb="15" eb="16">
      <t>イン</t>
    </rPh>
    <rPh sb="18" eb="20">
      <t>オウイン</t>
    </rPh>
    <phoneticPr fontId="10"/>
  </si>
  <si>
    <t>「４（金銭出納簿・今年度）」シートを入力</t>
  </si>
  <si>
    <t>　※３月に提出する実績報告書にも使用します。</t>
  </si>
  <si>
    <t>　領収書の日付を記入します。</t>
  </si>
  <si>
    <t>　※前年度末繰越・積立金（６期分）･･･令和７年度は６期の初年度のため「０」円です。</t>
    <rPh sb="38" eb="39">
      <t>エン</t>
    </rPh>
    <phoneticPr fontId="10"/>
  </si>
  <si>
    <t>　※前年度末繰越・積立金（５期分）･･･５期分の繰越・積立金がある集落は金額を入力</t>
    <rPh sb="21" eb="23">
      <t>キブン</t>
    </rPh>
    <rPh sb="24" eb="26">
      <t>クリコ</t>
    </rPh>
    <rPh sb="27" eb="30">
      <t>ツミタテキン</t>
    </rPh>
    <rPh sb="33" eb="35">
      <t>シュウラク</t>
    </rPh>
    <rPh sb="36" eb="38">
      <t>キンガク</t>
    </rPh>
    <rPh sb="39" eb="41">
      <t>ニュウリョク</t>
    </rPh>
    <phoneticPr fontId="10"/>
  </si>
  <si>
    <t>（４）領収書番号</t>
    <rPh sb="3" eb="6">
      <t>リョウシュウショ</t>
    </rPh>
    <rPh sb="6" eb="8">
      <t>バンゴウ</t>
    </rPh>
    <phoneticPr fontId="10"/>
  </si>
  <si>
    <t>　領収書に記入した領収書番号（支払日順）を入力　</t>
    <rPh sb="5" eb="7">
      <t>キニュウ</t>
    </rPh>
    <rPh sb="21" eb="23">
      <t>ニュウリョク</t>
    </rPh>
    <phoneticPr fontId="10"/>
  </si>
  <si>
    <t>　５期分の繰越金・積立金から支出をした場合(例：機械の購入等)は、備考欄に「うち５期繰越金○○円」または「うち５期積立金○○円」と記入してください。</t>
  </si>
  <si>
    <t>（６）加算措置取組</t>
    <rPh sb="3" eb="5">
      <t>カサン</t>
    </rPh>
    <rPh sb="5" eb="7">
      <t>ソチ</t>
    </rPh>
    <rPh sb="7" eb="9">
      <t>トリクミ</t>
    </rPh>
    <phoneticPr fontId="10"/>
  </si>
  <si>
    <t>　６期の加算措置取組の経費に「○」を記入。</t>
    <rPh sb="2" eb="3">
      <t>キ</t>
    </rPh>
    <rPh sb="11" eb="13">
      <t>ケイヒ</t>
    </rPh>
    <rPh sb="18" eb="20">
      <t>キニュウ</t>
    </rPh>
    <phoneticPr fontId="10"/>
  </si>
  <si>
    <t>　※前年末からの繰越　･･･前年の１２月末の通帳残高を入力</t>
    <rPh sb="22" eb="24">
      <t>ツウチョウ</t>
    </rPh>
    <phoneticPr fontId="10"/>
  </si>
  <si>
    <t>（５）加算措置取組</t>
    <rPh sb="3" eb="5">
      <t>カサン</t>
    </rPh>
    <rPh sb="5" eb="7">
      <t>ソチ</t>
    </rPh>
    <rPh sb="7" eb="9">
      <t>トリクミ</t>
    </rPh>
    <phoneticPr fontId="10"/>
  </si>
  <si>
    <t>　交付金で償却資産を新たに購入した、又は以前購入した集落は入力をお願いします。</t>
  </si>
  <si>
    <r>
      <t>減価償却内訳･･･「19-1（減価償却内訳）」シート　</t>
    </r>
    <r>
      <rPr>
        <sz val="14"/>
        <color rgb="FFFF0000"/>
        <rFont val="HG丸ｺﾞｼｯｸM-PRO"/>
      </rPr>
      <t>※償却資産保有集落のみ</t>
    </r>
  </si>
  <si>
    <t>※償却資産とは大型の農機具や建物のことで、取得価格が10万円以上のもの。ただし、集落共同で購入する場合は、取得価格を協定参加者数で割った額が10万円以下なら減価償却する必要はなく、農具費等で一括して費用計上出来ます。</t>
  </si>
  <si>
    <t>「17-1（所得細目表)」シートを入力</t>
  </si>
  <si>
    <t>所得細目表の金額が「18-1所得計算表（各構成員へ配布する様式）」に自動的に反映されますので、内容の最終確認をお願いします。</t>
  </si>
  <si>
    <t>　　※新たに償却資産を取得した場合は、⑥減価償却資産の取得金額を記入してください。</t>
    <rPh sb="3" eb="4">
      <t>アラ</t>
    </rPh>
    <phoneticPr fontId="10"/>
  </si>
  <si>
    <r>
      <t>収支報告書　･･･「2（収支報告書)」シート　</t>
    </r>
    <r>
      <rPr>
        <sz val="14"/>
        <color rgb="FFFF0000"/>
        <rFont val="HG丸ｺﾞｼｯｸM-PRO"/>
      </rPr>
      <t>※押印不要</t>
    </r>
    <rPh sb="24" eb="26">
      <t>オウイン</t>
    </rPh>
    <rPh sb="26" eb="28">
      <t>フヨウ</t>
    </rPh>
    <phoneticPr fontId="10"/>
  </si>
  <si>
    <t>協定参加者別細目　･･･「2（収支報告書)」シート</t>
  </si>
  <si>
    <r>
      <t>執行状況調書　･･･３(執行状況調書)　</t>
    </r>
    <r>
      <rPr>
        <sz val="14"/>
        <color rgb="FFFF0000"/>
        <rFont val="HG丸ｺﾞｼｯｸM-PRO"/>
      </rPr>
      <t>※押印箇所あり</t>
    </r>
    <rPh sb="21" eb="23">
      <t>オウイン</t>
    </rPh>
    <rPh sb="23" eb="25">
      <t>カショ</t>
    </rPh>
    <phoneticPr fontId="10"/>
  </si>
  <si>
    <t>協定参加者別所得細目表　･･･「17-1（所得細目表)」シート</t>
  </si>
  <si>
    <t>領収書の写し（振込みの場合はそれがわかる書類の写し）</t>
  </si>
  <si>
    <t>通帳の写し（令和７年１月１日～令和７年１２月３１日）</t>
  </si>
  <si>
    <t>活動記録または活動日誌　…別添エクセルファイル</t>
    <rPh sb="0" eb="2">
      <t>カツドウ</t>
    </rPh>
    <rPh sb="2" eb="4">
      <t>キロク</t>
    </rPh>
    <rPh sb="7" eb="9">
      <t>カツドウ</t>
    </rPh>
    <rPh sb="9" eb="11">
      <t>ニッシ</t>
    </rPh>
    <rPh sb="13" eb="15">
      <t>ベッテン</t>
    </rPh>
    <phoneticPr fontId="10"/>
  </si>
  <si>
    <t>支出</t>
    <rPh sb="0" eb="2">
      <t>シシュツ</t>
    </rPh>
    <phoneticPr fontId="10"/>
  </si>
  <si>
    <t>　支出が必要な場合には、協定参加者から必要な額を集金するなどした上で支払うことになります。</t>
  </si>
  <si>
    <t>年度</t>
    <rPh sb="0" eb="2">
      <t>ネンド</t>
    </rPh>
    <phoneticPr fontId="10"/>
  </si>
  <si>
    <t>　※会議や作業時のお茶代や弁当代等は、活動が食事時間帯にまたがるなど、支出の正当性が対外的に説明できる場合は可</t>
    <rPh sb="16" eb="17">
      <t>トウ</t>
    </rPh>
    <phoneticPr fontId="10"/>
  </si>
  <si>
    <t>立替金の繰り入れ</t>
    <rPh sb="0" eb="3">
      <t>タテカエキン</t>
    </rPh>
    <rPh sb="4" eb="5">
      <t>ク</t>
    </rPh>
    <rPh sb="6" eb="7">
      <t>イ</t>
    </rPh>
    <phoneticPr fontId="10"/>
  </si>
  <si>
    <t>研修会等費</t>
    <rPh sb="0" eb="4">
      <t>ケンシュウカイナド</t>
    </rPh>
    <rPh sb="4" eb="5">
      <t>ヒ</t>
    </rPh>
    <phoneticPr fontId="10"/>
  </si>
  <si>
    <t>共同利用施設整備等費</t>
  </si>
  <si>
    <t>土地利用調整関係費</t>
  </si>
  <si>
    <t>農産物等の販売促進関係費</t>
  </si>
  <si>
    <t>用　途</t>
    <rPh sb="0" eb="1">
      <t>ヨウ</t>
    </rPh>
    <rPh sb="2" eb="3">
      <t>ト</t>
    </rPh>
    <phoneticPr fontId="10"/>
  </si>
  <si>
    <t>構成員が一時的に立て替えた立替金の繰り入れ</t>
    <rPh sb="0" eb="3">
      <t>コウセイイン</t>
    </rPh>
    <rPh sb="4" eb="7">
      <t>イチジテキ</t>
    </rPh>
    <rPh sb="8" eb="9">
      <t>タ</t>
    </rPh>
    <rPh sb="10" eb="11">
      <t>カ</t>
    </rPh>
    <rPh sb="13" eb="16">
      <t>タテカエキン</t>
    </rPh>
    <rPh sb="17" eb="18">
      <t>ク</t>
    </rPh>
    <rPh sb="19" eb="20">
      <t>イ</t>
    </rPh>
    <phoneticPr fontId="10"/>
  </si>
  <si>
    <t>個人配分額</t>
  </si>
  <si>
    <t>農道や水路の管理、補修、道路法面の管理に要した経費　</t>
  </si>
  <si>
    <t>田畑の耕作・管理に要した経費</t>
  </si>
  <si>
    <t>共同利用機械の購入・管理に要した経費</t>
  </si>
  <si>
    <t>共同利用施設の建設費・補修費等に要した経費</t>
  </si>
  <si>
    <t>上記以外の共同取組活動費</t>
  </si>
  <si>
    <t>均等割または面積割で按分した個人配分額の合計</t>
  </si>
  <si>
    <t>代表者・会計・書記担当など、協定書に定められた役員に対する報酬</t>
    <rPh sb="0" eb="2">
      <t>ダイヒョウ</t>
    </rPh>
    <rPh sb="2" eb="3">
      <t>シャ</t>
    </rPh>
    <rPh sb="4" eb="6">
      <t>カイケイ</t>
    </rPh>
    <rPh sb="7" eb="9">
      <t>ショキ</t>
    </rPh>
    <rPh sb="9" eb="11">
      <t>タントウ</t>
    </rPh>
    <rPh sb="14" eb="17">
      <t>キョウテイショ</t>
    </rPh>
    <rPh sb="18" eb="19">
      <t>サダ</t>
    </rPh>
    <rPh sb="23" eb="25">
      <t>ヤクイン</t>
    </rPh>
    <rPh sb="26" eb="27">
      <t>タイ</t>
    </rPh>
    <rPh sb="29" eb="31">
      <t>ホウシュウ</t>
    </rPh>
    <phoneticPr fontId="10"/>
  </si>
  <si>
    <t>会場使用料、視察等に要したバス借上げ料、講師謝礼、会議での資料印刷費等</t>
  </si>
  <si>
    <t>草刈・泥上げ等の作業日当、水利組合等への委託費、管理活動に必要な備品購入費（草刈機の替刃、補修資材等）等</t>
    <rPh sb="0" eb="2">
      <t>クサカリ</t>
    </rPh>
    <rPh sb="3" eb="4">
      <t>ドロ</t>
    </rPh>
    <rPh sb="4" eb="5">
      <t>ア</t>
    </rPh>
    <rPh sb="6" eb="7">
      <t>ナド</t>
    </rPh>
    <rPh sb="8" eb="10">
      <t>サギョウ</t>
    </rPh>
    <rPh sb="10" eb="12">
      <t>ニットウ</t>
    </rPh>
    <rPh sb="13" eb="15">
      <t>スイリ</t>
    </rPh>
    <rPh sb="15" eb="18">
      <t>クミアイナド</t>
    </rPh>
    <rPh sb="20" eb="22">
      <t>イタク</t>
    </rPh>
    <rPh sb="22" eb="23">
      <t>ヒ</t>
    </rPh>
    <rPh sb="24" eb="26">
      <t>カンリ</t>
    </rPh>
    <rPh sb="26" eb="28">
      <t>カツドウ</t>
    </rPh>
    <rPh sb="29" eb="31">
      <t>ヒツヨウ</t>
    </rPh>
    <rPh sb="32" eb="34">
      <t>ビヒン</t>
    </rPh>
    <rPh sb="34" eb="37">
      <t>コウニュウヒ</t>
    </rPh>
    <rPh sb="49" eb="50">
      <t>ナド</t>
    </rPh>
    <rPh sb="51" eb="52">
      <t>ナド</t>
    </rPh>
    <phoneticPr fontId="10"/>
  </si>
  <si>
    <t>作業日当、ノシシ防護トタン、防鳥ネット等の資材費</t>
    <rPh sb="0" eb="2">
      <t>サギョウ</t>
    </rPh>
    <rPh sb="2" eb="4">
      <t>ニットウ</t>
    </rPh>
    <phoneticPr fontId="10"/>
  </si>
  <si>
    <t>育苗施設、集出荷施設、処理加工施設、販売施設、農機具庫、その他協定参加者の共同利用に供する施設等に係る建設費、施設補修費、施設運営費等</t>
  </si>
  <si>
    <t>農地と一体となった周辺林地の下草刈り、景観作物の植栽、堆きゅう肥の施肥等</t>
  </si>
  <si>
    <t>事務消耗品、振込手数料等</t>
  </si>
  <si>
    <t>※本交付金以外の補助金等は、収支に計上しないでください。</t>
    <rPh sb="1" eb="2">
      <t>ホン</t>
    </rPh>
    <rPh sb="2" eb="5">
      <t>コウフキン</t>
    </rPh>
    <rPh sb="5" eb="7">
      <t>イガイ</t>
    </rPh>
    <rPh sb="8" eb="11">
      <t>ホジョキン</t>
    </rPh>
    <rPh sb="11" eb="12">
      <t>トウ</t>
    </rPh>
    <rPh sb="14" eb="16">
      <t>シュウシ</t>
    </rPh>
    <rPh sb="17" eb="19">
      <t>ケイジョウ</t>
    </rPh>
    <phoneticPr fontId="10"/>
  </si>
  <si>
    <t>償却年数</t>
    <rPh sb="0" eb="2">
      <t>ショウキャク</t>
    </rPh>
    <rPh sb="2" eb="4">
      <t>ネンスウ</t>
    </rPh>
    <phoneticPr fontId="10"/>
  </si>
  <si>
    <t>耐用年数残</t>
    <rPh sb="0" eb="2">
      <t>タイヨウ</t>
    </rPh>
    <rPh sb="2" eb="4">
      <t>ネンスウ</t>
    </rPh>
    <rPh sb="4" eb="5">
      <t>ザン</t>
    </rPh>
    <phoneticPr fontId="10"/>
  </si>
  <si>
    <t>基本償却費</t>
    <rPh sb="0" eb="2">
      <t>キホン</t>
    </rPh>
    <rPh sb="2" eb="5">
      <t>ショウキャクヒ</t>
    </rPh>
    <phoneticPr fontId="10"/>
  </si>
  <si>
    <t>最終年前累計額</t>
    <rPh sb="0" eb="3">
      <t>サイシュウネン</t>
    </rPh>
    <rPh sb="3" eb="4">
      <t>マエ</t>
    </rPh>
    <rPh sb="4" eb="7">
      <t>ルイケイガク</t>
    </rPh>
    <phoneticPr fontId="10"/>
  </si>
  <si>
    <t>最終年償却費</t>
    <rPh sb="0" eb="2">
      <t>サイシュウ</t>
    </rPh>
    <rPh sb="2" eb="3">
      <t>トシ</t>
    </rPh>
    <rPh sb="3" eb="6">
      <t>ショウキャクヒ</t>
    </rPh>
    <phoneticPr fontId="10"/>
  </si>
  <si>
    <t>令和８年１月　　日</t>
    <rPh sb="0" eb="2">
      <t>レイワ</t>
    </rPh>
    <rPh sb="3" eb="4">
      <t>ネン</t>
    </rPh>
    <rPh sb="5" eb="6">
      <t>ガツ</t>
    </rPh>
    <rPh sb="8" eb="9">
      <t>ヒ</t>
    </rPh>
    <phoneticPr fontId="10"/>
  </si>
  <si>
    <t>様式第4号（第6条関係）</t>
    <rPh sb="0" eb="2">
      <t>ヨウシキ</t>
    </rPh>
    <rPh sb="2" eb="3">
      <t>ダイ</t>
    </rPh>
    <rPh sb="4" eb="5">
      <t>ゴウ</t>
    </rPh>
    <rPh sb="6" eb="7">
      <t>ダイ</t>
    </rPh>
    <rPh sb="8" eb="9">
      <t>ジョウ</t>
    </rPh>
    <rPh sb="9" eb="11">
      <t>カンケイ</t>
    </rPh>
    <phoneticPr fontId="10"/>
  </si>
  <si>
    <t>～</t>
  </si>
</sst>
</file>

<file path=xl/styles.xml><?xml version="1.0" encoding="utf-8"?>
<styleSheet xmlns="http://schemas.openxmlformats.org/spreadsheetml/2006/main" xmlns:r="http://schemas.openxmlformats.org/officeDocument/2006/relationships" xmlns:mc="http://schemas.openxmlformats.org/markup-compatibility/2006">
  <numFmts count="21">
    <numFmt numFmtId="5" formatCode="&quot;¥&quot;#,##0;&quot;¥&quot;\-#,##0"/>
    <numFmt numFmtId="176" formatCode="[DBNum3]&quot;令和&quot;#,##0&quot;年中山間地域等直接支払交付金収支報告書&quot;"/>
    <numFmt numFmtId="177" formatCode="&quot;&quot;"/>
    <numFmt numFmtId="178" formatCode="&quot;計&quot;#,###&quot;人&quot;"/>
    <numFmt numFmtId="179" formatCode="[DBNum3]&quot;令和&quot;#,##0&quot;年中山間地域等直接支払交付金収支証明書&quot;"/>
    <numFmt numFmtId="180" formatCode="#,##0_ "/>
    <numFmt numFmtId="181" formatCode="m/d;@"/>
    <numFmt numFmtId="182" formatCode="[DBNum3]&quot;令和&quot;#,##0&quot;年　中山間地域等直接支払交付金&quot;"/>
    <numFmt numFmtId="183" formatCode="[DBNum3]&quot;中山間地域等直接支払交付金に係る所得計算表（令和&quot;#,##0&quot;年&quot;\)"/>
    <numFmt numFmtId="184" formatCode="0.000_);[Red]\(0.000\)"/>
    <numFmt numFmtId="185" formatCode="#\ ?/10"/>
    <numFmt numFmtId="186" formatCode="[$-411]ge\.m"/>
    <numFmt numFmtId="187" formatCode="0.000_ "/>
    <numFmt numFmtId="188" formatCode="0.000"/>
    <numFmt numFmtId="189" formatCode="?/12"/>
    <numFmt numFmtId="190" formatCode="[$-411]ggge&quot;年&quot;m&quot;月&quot;d&quot;日&quot;;@"/>
    <numFmt numFmtId="191" formatCode="0_ "/>
    <numFmt numFmtId="192" formatCode="#,##0_);[Red]\(#,##0\)"/>
    <numFmt numFmtId="193" formatCode="#,##0;&quot;△ &quot;#,##0"/>
    <numFmt numFmtId="194" formatCode="#,##0&quot;円&quot;"/>
    <numFmt numFmtId="195" formatCode="[DBNum3]&quot;令和&quot;#,##0&quot;年度　中山間地域等直接支払交付金&quot;"/>
  </numFmts>
  <fonts count="109">
    <font>
      <sz val="11"/>
      <color theme="1"/>
      <name val="游ゴシック"/>
      <family val="3"/>
      <scheme val="minor"/>
    </font>
    <font>
      <u/>
      <sz val="11"/>
      <color theme="10"/>
      <name val="ＭＳ Ｐゴシック"/>
      <family val="3"/>
    </font>
    <font>
      <sz val="11"/>
      <color auto="1"/>
      <name val="ＭＳ Ｐゴシック"/>
      <family val="3"/>
    </font>
    <font>
      <sz val="11"/>
      <color theme="1"/>
      <name val="游ゴシック"/>
      <family val="3"/>
      <scheme val="minor"/>
    </font>
    <font>
      <sz val="12"/>
      <color auto="1"/>
      <name val="ＭＳ 明朝"/>
      <family val="1"/>
    </font>
    <font>
      <sz val="11"/>
      <color theme="1"/>
      <name val="ＭＳ Ｐゴシック"/>
      <family val="3"/>
    </font>
    <font>
      <sz val="11"/>
      <color indexed="8"/>
      <name val="游ゴシック"/>
      <family val="3"/>
      <scheme val="minor"/>
    </font>
    <font>
      <sz val="11"/>
      <color auto="1"/>
      <name val="ＭＳ 明朝"/>
      <family val="1"/>
    </font>
    <font>
      <sz val="10"/>
      <color theme="1"/>
      <name val="游ゴシック"/>
      <family val="3"/>
      <scheme val="minor"/>
    </font>
    <font>
      <sz val="11"/>
      <color indexed="8"/>
      <name val="ＭＳ Ｐゴシック"/>
      <family val="3"/>
    </font>
    <font>
      <sz val="6"/>
      <color auto="1"/>
      <name val="ＭＳ Ｐゴシック"/>
      <family val="3"/>
    </font>
    <font>
      <b/>
      <sz val="14"/>
      <color auto="1"/>
      <name val="ＭＳ 明朝"/>
      <family val="1"/>
    </font>
    <font>
      <sz val="14"/>
      <color auto="1"/>
      <name val="ＭＳ 明朝"/>
      <family val="1"/>
    </font>
    <font>
      <sz val="14"/>
      <color auto="1"/>
      <name val="HG丸ｺﾞｼｯｸM-PRO"/>
      <family val="3"/>
    </font>
    <font>
      <b/>
      <sz val="14"/>
      <color auto="1"/>
      <name val="HG丸ｺﾞｼｯｸM-PRO"/>
      <family val="3"/>
    </font>
    <font>
      <b/>
      <sz val="12"/>
      <color auto="1"/>
      <name val="ＭＳ 明朝"/>
      <family val="1"/>
    </font>
    <font>
      <sz val="14"/>
      <color theme="1"/>
      <name val="HG丸ｺﾞｼｯｸM-PRO"/>
      <family val="3"/>
    </font>
    <font>
      <b/>
      <sz val="18"/>
      <color rgb="FFFF0000"/>
      <name val="HG丸ｺﾞｼｯｸM-PRO"/>
      <family val="3"/>
    </font>
    <font>
      <sz val="18"/>
      <color auto="1"/>
      <name val="ＭＳ 明朝"/>
      <family val="1"/>
    </font>
    <font>
      <b/>
      <sz val="12"/>
      <color rgb="FFFF0000"/>
      <name val="ＭＳ 明朝"/>
      <family val="1"/>
    </font>
    <font>
      <sz val="12"/>
      <color theme="1"/>
      <name val="HG丸ｺﾞｼｯｸM-PRO"/>
      <family val="3"/>
    </font>
    <font>
      <sz val="14"/>
      <color theme="1"/>
      <name val="游ゴシック"/>
      <family val="3"/>
      <scheme val="minor"/>
    </font>
    <font>
      <sz val="12"/>
      <color auto="1"/>
      <name val="ＭＳ Ｐゴシック"/>
      <family val="3"/>
    </font>
    <font>
      <sz val="14"/>
      <color rgb="FFFF0000"/>
      <name val="HG丸ｺﾞｼｯｸM-PRO"/>
      <family val="3"/>
    </font>
    <font>
      <b/>
      <sz val="14"/>
      <color theme="1"/>
      <name val="HG丸ｺﾞｼｯｸM-PRO"/>
      <family val="3"/>
    </font>
    <font>
      <sz val="14"/>
      <color theme="1"/>
      <name val="ＭＳ Ｐゴシック"/>
      <family val="3"/>
    </font>
    <font>
      <sz val="6"/>
      <color auto="1"/>
      <name val="游ゴシック"/>
      <family val="3"/>
    </font>
    <font>
      <sz val="10"/>
      <color auto="1"/>
      <name val="ＭＳ Ｐゴシック"/>
      <family val="3"/>
    </font>
    <font>
      <b/>
      <sz val="14"/>
      <color auto="1"/>
      <name val="ＭＳ ゴシック"/>
      <family val="3"/>
    </font>
    <font>
      <sz val="9"/>
      <color auto="1"/>
      <name val="ＭＳ 明朝"/>
      <family val="1"/>
    </font>
    <font>
      <sz val="10"/>
      <color auto="1"/>
      <name val="ＭＳ 明朝"/>
      <family val="1"/>
    </font>
    <font>
      <sz val="11"/>
      <color rgb="FFFF0000"/>
      <name val="ＭＳ Ｐゴシック"/>
      <family val="3"/>
    </font>
    <font>
      <sz val="14"/>
      <color auto="1"/>
      <name val="ＭＳ Ｐゴシック"/>
      <family val="3"/>
    </font>
    <font>
      <b/>
      <sz val="11"/>
      <color rgb="FFFF0000"/>
      <name val="ＭＳ Ｐゴシック"/>
      <family val="3"/>
    </font>
    <font>
      <sz val="11"/>
      <color rgb="FFFF0000"/>
      <name val="ＭＳ 明朝"/>
      <family val="1"/>
    </font>
    <font>
      <sz val="11"/>
      <color auto="1"/>
      <name val="メイリオ"/>
      <family val="3"/>
    </font>
    <font>
      <b/>
      <sz val="14"/>
      <color rgb="FFFF0000"/>
      <name val="ＭＳ Ｐゴシック"/>
      <family val="3"/>
    </font>
    <font>
      <sz val="14"/>
      <color auto="1"/>
      <name val="HGS創英角ｺﾞｼｯｸUB"/>
      <family val="3"/>
    </font>
    <font>
      <sz val="20"/>
      <color theme="1"/>
      <name val="游ゴシック"/>
      <family val="3"/>
      <scheme val="minor"/>
    </font>
    <font>
      <sz val="22"/>
      <color auto="1"/>
      <name val="ＭＳ Ｐゴシック"/>
      <family val="3"/>
    </font>
    <font>
      <sz val="22"/>
      <color theme="1"/>
      <name val="游ゴシック"/>
      <family val="3"/>
      <scheme val="minor"/>
    </font>
    <font>
      <sz val="28"/>
      <color auto="1"/>
      <name val="ＭＳ ゴシック"/>
      <family val="3"/>
    </font>
    <font>
      <sz val="20"/>
      <color auto="1"/>
      <name val="ＭＳ ゴシック"/>
      <family val="3"/>
    </font>
    <font>
      <sz val="22"/>
      <color auto="1"/>
      <name val="ＭＳ ゴシック"/>
      <family val="3"/>
    </font>
    <font>
      <sz val="10.5"/>
      <color auto="1"/>
      <name val="Century"/>
      <family val="1"/>
    </font>
    <font>
      <b/>
      <sz val="28"/>
      <color auto="1"/>
      <name val="HG丸ｺﾞｼｯｸM-PRO"/>
      <family val="3"/>
    </font>
    <font>
      <sz val="28"/>
      <color auto="1"/>
      <name val="HGS創英角ﾎﾟｯﾌﾟ体"/>
      <family val="3"/>
    </font>
    <font>
      <sz val="20"/>
      <color auto="1"/>
      <name val="ＭＳ Ｐゴシック"/>
      <family val="3"/>
    </font>
    <font>
      <sz val="10.5"/>
      <color auto="1"/>
      <name val="ＭＳ ゴシック"/>
      <family val="3"/>
    </font>
    <font>
      <sz val="10.5"/>
      <color auto="1"/>
      <name val="ＭＳ 明朝"/>
      <family val="1"/>
    </font>
    <font>
      <sz val="22"/>
      <color auto="1"/>
      <name val="HGS創英角ｺﾞｼｯｸUB"/>
      <family val="3"/>
    </font>
    <font>
      <sz val="20"/>
      <color rgb="FFFF0000"/>
      <name val="ＭＳ Ｐゴシック"/>
      <family val="3"/>
    </font>
    <font>
      <sz val="16"/>
      <color auto="1"/>
      <name val="ＭＳ Ｐゴシック"/>
      <family val="3"/>
    </font>
    <font>
      <sz val="16"/>
      <color theme="1"/>
      <name val="ＭＳ Ｐゴシック"/>
      <family val="3"/>
    </font>
    <font>
      <b/>
      <sz val="16"/>
      <color rgb="FFFF0000"/>
      <name val="ＭＳ Ｐゴシック"/>
      <family val="3"/>
    </font>
    <font>
      <sz val="14"/>
      <color auto="1"/>
      <name val="ＭＳ ゴシック"/>
      <family val="3"/>
    </font>
    <font>
      <b/>
      <sz val="20"/>
      <color auto="1"/>
      <name val="ＭＳ Ｐゴシック"/>
      <family val="3"/>
    </font>
    <font>
      <b/>
      <sz val="16"/>
      <color auto="1"/>
      <name val="ＭＳ Ｐゴシック"/>
      <family val="3"/>
    </font>
    <font>
      <b/>
      <sz val="16"/>
      <color theme="1"/>
      <name val="ＭＳ Ｐゴシック"/>
      <family val="3"/>
    </font>
    <font>
      <b/>
      <sz val="14"/>
      <color auto="1"/>
      <name val="ＭＳ Ｐゴシック"/>
      <family val="3"/>
    </font>
    <font>
      <sz val="16"/>
      <color auto="1"/>
      <name val="游ゴシック"/>
      <family val="3"/>
      <scheme val="minor"/>
    </font>
    <font>
      <sz val="14"/>
      <color auto="1"/>
      <name val="游ゴシック"/>
      <family val="3"/>
    </font>
    <font>
      <b/>
      <sz val="22"/>
      <color auto="1"/>
      <name val="ＭＳ ゴシック"/>
      <family val="3"/>
    </font>
    <font>
      <b/>
      <sz val="14"/>
      <color indexed="10"/>
      <name val="ＭＳ Ｐゴシック"/>
      <family val="3"/>
    </font>
    <font>
      <sz val="14"/>
      <color theme="1"/>
      <name val="ＭＳ ゴシック"/>
      <family val="3"/>
    </font>
    <font>
      <sz val="16"/>
      <color auto="1"/>
      <name val="HG丸ｺﾞｼｯｸM-PRO"/>
      <family val="3"/>
    </font>
    <font>
      <sz val="16"/>
      <color theme="1"/>
      <name val="HG丸ｺﾞｼｯｸM-PRO"/>
      <family val="3"/>
    </font>
    <font>
      <sz val="22"/>
      <color auto="1"/>
      <name val="游ゴシック"/>
      <family val="3"/>
      <scheme val="minor"/>
    </font>
    <font>
      <sz val="22"/>
      <color theme="1"/>
      <name val="ＭＳ Ｐゴシック"/>
      <family val="3"/>
    </font>
    <font>
      <sz val="12"/>
      <color theme="1"/>
      <name val="ＭＳ Ｐゴシック"/>
      <family val="3"/>
    </font>
    <font>
      <b/>
      <sz val="20"/>
      <color theme="1"/>
      <name val="ＭＳ Ｐゴシック"/>
      <family val="3"/>
    </font>
    <font>
      <b/>
      <sz val="14"/>
      <color theme="1"/>
      <name val="ＭＳ Ｐゴシック"/>
      <family val="3"/>
    </font>
    <font>
      <sz val="16"/>
      <color theme="1"/>
      <name val="游ゴシック"/>
      <family val="3"/>
      <scheme val="minor"/>
    </font>
    <font>
      <b/>
      <sz val="22"/>
      <color theme="1"/>
      <name val="ＭＳ ゴシック"/>
      <family val="3"/>
    </font>
    <font>
      <sz val="11"/>
      <color auto="1"/>
      <name val="游ゴシック"/>
      <family val="3"/>
      <scheme val="minor"/>
    </font>
    <font>
      <sz val="9"/>
      <color auto="1"/>
      <name val="ＭＳ Ｐゴシック"/>
      <family val="3"/>
    </font>
    <font>
      <sz val="14"/>
      <color auto="1"/>
      <name val="HGS創英角ﾎﾟｯﾌﾟ体"/>
      <family val="3"/>
    </font>
    <font>
      <sz val="11"/>
      <color auto="1"/>
      <name val="ＭＳ ゴシック"/>
      <family val="3"/>
    </font>
    <font>
      <sz val="13"/>
      <color theme="1"/>
      <name val="游ゴシック"/>
      <family val="3"/>
      <scheme val="minor"/>
    </font>
    <font>
      <sz val="13"/>
      <color auto="1"/>
      <name val="ＭＳ Ｐゴシック"/>
      <family val="3"/>
    </font>
    <font>
      <b/>
      <sz val="11"/>
      <color auto="1"/>
      <name val="ＭＳ Ｐゴシック"/>
      <family val="3"/>
    </font>
    <font>
      <sz val="16"/>
      <color theme="1"/>
      <name val="ＭＳ ゴシック"/>
      <family val="3"/>
    </font>
    <font>
      <sz val="16"/>
      <color auto="1"/>
      <name val="ＭＳ ゴシック"/>
      <family val="3"/>
    </font>
    <font>
      <sz val="11"/>
      <color indexed="10"/>
      <name val="HG丸ｺﾞｼｯｸM-PRO"/>
      <family val="3"/>
    </font>
    <font>
      <sz val="12"/>
      <color indexed="53"/>
      <name val="ＭＳ 明朝"/>
      <family val="1"/>
    </font>
    <font>
      <sz val="14"/>
      <color rgb="FFFF0000"/>
      <name val="ＭＳ Ｐゴシック"/>
      <family val="3"/>
    </font>
    <font>
      <sz val="11"/>
      <color indexed="53"/>
      <name val="ＭＳ 明朝"/>
      <family val="1"/>
    </font>
    <font>
      <sz val="11"/>
      <color theme="1"/>
      <name val="ＭＳ ゴシック"/>
      <family val="3"/>
    </font>
    <font>
      <sz val="11"/>
      <color indexed="20"/>
      <name val="ＭＳ Ｐゴシック"/>
      <family val="3"/>
    </font>
    <font>
      <b/>
      <sz val="16"/>
      <color auto="1"/>
      <name val="ＭＳ ゴシック"/>
      <family val="3"/>
    </font>
    <font>
      <sz val="8"/>
      <color auto="1"/>
      <name val="ＭＳ 明朝"/>
      <family val="1"/>
    </font>
    <font>
      <sz val="12"/>
      <color theme="1"/>
      <name val="ＭＳ 明朝"/>
      <family val="1"/>
    </font>
    <font>
      <sz val="8"/>
      <color theme="1"/>
      <name val="ＭＳ 明朝"/>
      <family val="1"/>
    </font>
    <font>
      <sz val="12"/>
      <color theme="1"/>
      <name val="ＭＳ ゴシック"/>
      <family val="3"/>
    </font>
    <font>
      <sz val="12"/>
      <color rgb="FF000000"/>
      <name val="ＭＳ 明朝"/>
      <family val="1"/>
    </font>
    <font>
      <b/>
      <sz val="11"/>
      <color theme="1"/>
      <name val="ＭＳ 明朝"/>
      <family val="1"/>
    </font>
    <font>
      <sz val="11"/>
      <color theme="1"/>
      <name val="ＭＳ 明朝"/>
      <family val="1"/>
    </font>
    <font>
      <sz val="18"/>
      <color theme="1"/>
      <name val="ＭＳ 明朝"/>
      <family val="1"/>
    </font>
    <font>
      <sz val="12"/>
      <color indexed="8"/>
      <name val="ＭＳ 明朝"/>
      <family val="1"/>
    </font>
    <font>
      <sz val="11"/>
      <color theme="1"/>
      <name val="ＭＳ Ｐ明朝"/>
      <family val="1"/>
    </font>
    <font>
      <b/>
      <sz val="14"/>
      <color theme="1"/>
      <name val="ＭＳ Ｐ明朝"/>
      <family val="1"/>
    </font>
    <font>
      <sz val="11"/>
      <color rgb="FF0000FF"/>
      <name val="ＭＳ Ｐ明朝"/>
      <family val="1"/>
    </font>
    <font>
      <sz val="11"/>
      <color auto="1"/>
      <name val="ＭＳ Ｐ明朝"/>
      <family val="1"/>
    </font>
    <font>
      <sz val="11"/>
      <color theme="1"/>
      <name val="メイリオ"/>
      <family val="3"/>
    </font>
    <font>
      <b/>
      <sz val="11"/>
      <color theme="1"/>
      <name val="メイリオ"/>
      <family val="3"/>
    </font>
    <font>
      <b/>
      <sz val="12"/>
      <color theme="1"/>
      <name val="ＭＳ 明朝"/>
      <family val="1"/>
    </font>
    <font>
      <sz val="9"/>
      <color theme="1"/>
      <name val="ＭＳ 明朝"/>
      <family val="1"/>
    </font>
    <font>
      <sz val="9"/>
      <color theme="1"/>
      <name val="ＭＳ Ｐゴシック"/>
      <family val="3"/>
    </font>
    <font>
      <sz val="10"/>
      <color theme="1"/>
      <name val="Century"/>
      <family val="1"/>
    </font>
  </fonts>
  <fills count="12">
    <fill>
      <patternFill patternType="none"/>
    </fill>
    <fill>
      <patternFill patternType="gray125"/>
    </fill>
    <fill>
      <patternFill patternType="solid">
        <fgColor rgb="FFFFE69A"/>
        <bgColor indexed="64"/>
      </patternFill>
    </fill>
    <fill>
      <patternFill patternType="solid">
        <fgColor rgb="FFA0FFFF"/>
        <bgColor indexed="64"/>
      </patternFill>
    </fill>
    <fill>
      <patternFill patternType="solid">
        <fgColor theme="7" tint="0.6"/>
        <bgColor indexed="64"/>
      </patternFill>
    </fill>
    <fill>
      <patternFill patternType="solid">
        <fgColor theme="0"/>
        <bgColor indexed="64"/>
      </patternFill>
    </fill>
    <fill>
      <patternFill patternType="solid">
        <fgColor indexed="9"/>
        <bgColor indexed="64"/>
      </patternFill>
    </fill>
    <fill>
      <patternFill patternType="solid">
        <fgColor indexed="65"/>
        <bgColor indexed="64"/>
      </patternFill>
    </fill>
    <fill>
      <patternFill patternType="solid">
        <fgColor theme="1"/>
        <bgColor indexed="64"/>
      </patternFill>
    </fill>
    <fill>
      <patternFill patternType="solid">
        <fgColor indexed="41"/>
        <bgColor indexed="64"/>
      </patternFill>
    </fill>
    <fill>
      <patternFill patternType="solid">
        <fgColor rgb="FFFFFFBE"/>
        <bgColor indexed="64"/>
      </patternFill>
    </fill>
    <fill>
      <patternFill patternType="solid">
        <fgColor theme="0" tint="-5.e-002"/>
        <bgColor indexed="64"/>
      </patternFill>
    </fill>
  </fills>
  <borders count="2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double">
        <color auto="1"/>
      </right>
      <top style="thin">
        <color indexed="64"/>
      </top>
      <bottom style="thin">
        <color indexed="64"/>
      </bottom>
      <diagonal/>
    </border>
    <border>
      <left style="thin">
        <color indexed="64"/>
      </left>
      <right style="double">
        <color auto="1"/>
      </right>
      <top style="thin">
        <color indexed="64"/>
      </top>
      <bottom style="double">
        <color auto="1"/>
      </bottom>
      <diagonal/>
    </border>
    <border>
      <left style="thin">
        <color indexed="64"/>
      </left>
      <right style="double">
        <color auto="1"/>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auto="1"/>
      </bottom>
      <diagonal/>
    </border>
    <border>
      <left/>
      <right style="thin">
        <color indexed="64"/>
      </right>
      <top/>
      <bottom style="thin">
        <color indexed="64"/>
      </bottom>
      <diagonal/>
    </border>
    <border>
      <left style="thin">
        <color indexed="64"/>
      </left>
      <right style="thin">
        <color indexed="64"/>
      </right>
      <top style="thin">
        <color indexed="64"/>
      </top>
      <bottom style="double">
        <color auto="1"/>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right/>
      <top style="mediumDashDot">
        <color auto="1"/>
      </top>
      <bottom/>
      <diagonal/>
    </border>
    <border>
      <left/>
      <right/>
      <top style="thin">
        <color auto="1"/>
      </top>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thin">
        <color indexed="64"/>
      </left>
      <right style="dashed">
        <color auto="1"/>
      </right>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ck">
        <color rgb="FFFF0000"/>
      </left>
      <right style="thin">
        <color indexed="64"/>
      </right>
      <top style="thick">
        <color rgb="FFFF0000"/>
      </top>
      <bottom/>
      <diagonal/>
    </border>
    <border>
      <left style="thick">
        <color rgb="FFFF0000"/>
      </left>
      <right/>
      <top style="thin">
        <color indexed="64"/>
      </top>
      <bottom/>
      <diagonal/>
    </border>
    <border>
      <left style="thick">
        <color rgb="FFFF0000"/>
      </left>
      <right/>
      <top style="thin">
        <color indexed="64"/>
      </top>
      <bottom style="thin">
        <color indexed="64"/>
      </bottom>
      <diagonal/>
    </border>
    <border>
      <left style="thick">
        <color rgb="FFFF0000"/>
      </left>
      <right/>
      <top style="thin">
        <color indexed="64"/>
      </top>
      <bottom style="thick">
        <color rgb="FFFF0000"/>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right/>
      <top style="thin">
        <color indexed="64"/>
      </top>
      <bottom/>
      <diagonal/>
    </border>
    <border>
      <left style="thin">
        <color indexed="64"/>
      </left>
      <right style="thin">
        <color indexed="64"/>
      </right>
      <top style="thick">
        <color rgb="FFFF0000"/>
      </top>
      <bottom/>
      <diagonal/>
    </border>
    <border>
      <left/>
      <right/>
      <top style="thin">
        <color indexed="64"/>
      </top>
      <bottom style="thick">
        <color rgb="FFFF0000"/>
      </bottom>
      <diagonal/>
    </border>
    <border>
      <left style="thin">
        <color indexed="64"/>
      </left>
      <right style="thick">
        <color rgb="FFFF0000"/>
      </right>
      <top style="thick">
        <color rgb="FFFF0000"/>
      </top>
      <bottom/>
      <diagonal/>
    </border>
    <border>
      <left/>
      <right style="thick">
        <color rgb="FFFF0000"/>
      </right>
      <top style="thin">
        <color indexed="64"/>
      </top>
      <bottom/>
      <diagonal/>
    </border>
    <border>
      <left/>
      <right style="thick">
        <color rgb="FFFF0000"/>
      </right>
      <top style="thin">
        <color indexed="64"/>
      </top>
      <bottom style="thin">
        <color indexed="64"/>
      </bottom>
      <diagonal/>
    </border>
    <border>
      <left/>
      <right style="thick">
        <color rgb="FFFF0000"/>
      </right>
      <top style="thin">
        <color indexed="64"/>
      </top>
      <bottom style="thick">
        <color rgb="FFFF0000"/>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thin">
        <color indexed="64"/>
      </top>
      <bottom/>
      <diagonal/>
    </border>
    <border diagonalUp="1">
      <left/>
      <right style="thin">
        <color indexed="64"/>
      </right>
      <top style="thin">
        <color indexed="64"/>
      </top>
      <bottom style="thin">
        <color indexed="64"/>
      </bottom>
      <diagonal style="thin">
        <color indexed="64"/>
      </diagonal>
    </border>
    <border diagonalUp="1">
      <left/>
      <right style="thin">
        <color indexed="64"/>
      </right>
      <top style="thin">
        <color indexed="64"/>
      </top>
      <bottom style="double">
        <color indexed="64"/>
      </bottom>
      <diagonal style="thin">
        <color indexed="64"/>
      </diagonal>
    </border>
    <border>
      <left/>
      <right style="thin">
        <color indexed="64"/>
      </right>
      <top/>
      <bottom/>
      <diagonal/>
    </border>
    <border>
      <left/>
      <right style="thin">
        <color auto="1"/>
      </right>
      <top style="medium">
        <color indexed="64"/>
      </top>
      <bottom/>
      <diagonal/>
    </border>
    <border>
      <left/>
      <right style="thin">
        <color auto="1"/>
      </right>
      <top/>
      <bottom/>
      <diagonal/>
    </border>
    <border>
      <left/>
      <right style="thin">
        <color auto="1"/>
      </right>
      <top/>
      <bottom style="medium">
        <color indexed="64"/>
      </bottom>
      <diagonal/>
    </border>
    <border diagonalUp="1">
      <left/>
      <right/>
      <top style="thin">
        <color indexed="64"/>
      </top>
      <bottom style="thin">
        <color indexed="64"/>
      </bottom>
      <diagonal style="thin">
        <color indexed="64"/>
      </diagonal>
    </border>
    <border diagonalUp="1">
      <left/>
      <right/>
      <top style="thin">
        <color indexed="64"/>
      </top>
      <bottom style="double">
        <color indexed="64"/>
      </bottom>
      <diagonal style="thin">
        <color indexed="64"/>
      </diagonal>
    </border>
    <border>
      <left style="thick">
        <color rgb="FFFF0000"/>
      </left>
      <right/>
      <top style="thick">
        <color rgb="FFFF0000"/>
      </top>
      <bottom style="thin">
        <color indexed="64"/>
      </bottom>
      <diagonal/>
    </border>
    <border>
      <left style="thick">
        <color rgb="FFFF0000"/>
      </left>
      <right style="thin">
        <color indexed="64"/>
      </right>
      <top style="thin">
        <color indexed="64"/>
      </top>
      <bottom/>
      <diagonal/>
    </border>
    <border>
      <left style="thick">
        <color rgb="FFFF0000"/>
      </left>
      <right style="thin">
        <color indexed="64"/>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right style="thick">
        <color rgb="FFFF0000"/>
      </right>
      <top style="thick">
        <color rgb="FFFF0000"/>
      </top>
      <bottom style="thin">
        <color indexed="64"/>
      </bottom>
      <diagonal/>
    </border>
    <border>
      <left style="thin">
        <color indexed="64"/>
      </left>
      <right style="thick">
        <color rgb="FFFF0000"/>
      </right>
      <top style="thin">
        <color indexed="64"/>
      </top>
      <bottom/>
      <diagonal/>
    </border>
    <border>
      <left style="thin">
        <color indexed="64"/>
      </left>
      <right style="thick">
        <color rgb="FFFF0000"/>
      </right>
      <top style="thin">
        <color indexed="64"/>
      </top>
      <bottom style="thin">
        <color indexed="64"/>
      </bottom>
      <diagonal/>
    </border>
    <border>
      <left style="thin">
        <color indexed="64"/>
      </left>
      <right style="thick">
        <color rgb="FFFF0000"/>
      </right>
      <top style="thin">
        <color indexed="64"/>
      </top>
      <bottom style="thick">
        <color rgb="FFFF0000"/>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auto="1"/>
      </bottom>
      <diagonal/>
    </border>
    <border>
      <left style="thin">
        <color indexed="64"/>
      </left>
      <right style="medium">
        <color indexed="64"/>
      </right>
      <top style="thin">
        <color indexed="64"/>
      </top>
      <bottom style="medium">
        <color auto="1"/>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top/>
      <bottom/>
      <diagonal/>
    </border>
    <border>
      <left style="thin">
        <color indexed="64"/>
      </left>
      <right/>
      <top style="medium">
        <color indexed="64"/>
      </top>
      <bottom style="hair">
        <color indexed="64"/>
      </bottom>
      <diagonal/>
    </border>
    <border>
      <left style="thin">
        <color indexed="64"/>
      </left>
      <right/>
      <top style="thin">
        <color indexed="64"/>
      </top>
      <bottom style="hair">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auto="1"/>
      </left>
      <right style="thin">
        <color auto="1"/>
      </right>
      <top style="thin">
        <color auto="1"/>
      </top>
      <bottom style="hair">
        <color auto="1"/>
      </bottom>
      <diagonal/>
    </border>
    <border>
      <left style="thin">
        <color indexed="64"/>
      </left>
      <right style="thin">
        <color indexed="64"/>
      </right>
      <top style="medium">
        <color indexed="64"/>
      </top>
      <bottom/>
      <diagonal/>
    </border>
    <border>
      <left style="thin">
        <color indexed="64"/>
      </left>
      <right style="thin">
        <color indexed="64"/>
      </right>
      <top style="thin">
        <color auto="1"/>
      </top>
      <bottom style="double">
        <color auto="1"/>
      </bottom>
      <diagonal/>
    </border>
    <border>
      <left style="thin">
        <color indexed="64"/>
      </left>
      <right style="double">
        <color auto="1"/>
      </right>
      <top style="thin">
        <color indexed="64"/>
      </top>
      <bottom/>
      <diagonal/>
    </border>
    <border>
      <left style="thin">
        <color indexed="64"/>
      </left>
      <right style="double">
        <color auto="1"/>
      </right>
      <top style="thin">
        <color auto="1"/>
      </top>
      <bottom style="double">
        <color auto="1"/>
      </bottom>
      <diagonal/>
    </border>
    <border diagonalUp="1">
      <left style="thin">
        <color indexed="64"/>
      </left>
      <right style="double">
        <color auto="1"/>
      </right>
      <top/>
      <bottom style="thin">
        <color indexed="64"/>
      </bottom>
      <diagonal style="thin">
        <color indexed="64"/>
      </diagonal>
    </border>
    <border>
      <left style="medium">
        <color indexed="64"/>
      </left>
      <right style="double">
        <color auto="1"/>
      </right>
      <top style="medium">
        <color indexed="64"/>
      </top>
      <bottom style="thin">
        <color indexed="64"/>
      </bottom>
      <diagonal/>
    </border>
    <border>
      <left style="medium">
        <color indexed="64"/>
      </left>
      <right style="double">
        <color auto="1"/>
      </right>
      <top style="thin">
        <color indexed="64"/>
      </top>
      <bottom style="thin">
        <color indexed="64"/>
      </bottom>
      <diagonal/>
    </border>
    <border>
      <left style="medium">
        <color indexed="64"/>
      </left>
      <right style="double">
        <color auto="1"/>
      </right>
      <top style="thin">
        <color indexed="64"/>
      </top>
      <bottom style="medium">
        <color indexed="64"/>
      </bottom>
      <diagonal/>
    </border>
    <border>
      <left style="medium">
        <color indexed="64"/>
      </left>
      <right style="double">
        <color auto="1"/>
      </right>
      <top/>
      <bottom style="thin">
        <color indexed="64"/>
      </bottom>
      <diagonal/>
    </border>
    <border diagonalUp="1">
      <left style="medium">
        <color indexed="64"/>
      </left>
      <right style="double">
        <color auto="1"/>
      </right>
      <top style="medium">
        <color indexed="64"/>
      </top>
      <bottom style="thin">
        <color indexed="64"/>
      </bottom>
      <diagonal style="thin">
        <color indexed="64"/>
      </diagonal>
    </border>
    <border>
      <left style="double">
        <color auto="1"/>
      </left>
      <right style="double">
        <color auto="1"/>
      </right>
      <top style="thin">
        <color indexed="64"/>
      </top>
      <bottom/>
      <diagonal/>
    </border>
    <border>
      <left style="double">
        <color auto="1"/>
      </left>
      <right style="double">
        <color auto="1"/>
      </right>
      <top/>
      <bottom/>
      <diagonal/>
    </border>
    <border>
      <left style="double">
        <color auto="1"/>
      </left>
      <right style="double">
        <color auto="1"/>
      </right>
      <top/>
      <bottom style="thin">
        <color indexed="64"/>
      </bottom>
      <diagonal/>
    </border>
    <border diagonalUp="1">
      <left/>
      <right style="double">
        <color auto="1"/>
      </right>
      <top style="thin">
        <color indexed="64"/>
      </top>
      <bottom/>
      <diagonal style="thin">
        <color indexed="64"/>
      </diagonal>
    </border>
    <border diagonalUp="1">
      <left/>
      <right style="double">
        <color auto="1"/>
      </right>
      <top style="thin">
        <color auto="1"/>
      </top>
      <bottom style="double">
        <color auto="1"/>
      </bottom>
      <diagonal style="thin">
        <color indexed="64"/>
      </diagonal>
    </border>
    <border>
      <left/>
      <right style="double">
        <color auto="1"/>
      </right>
      <top/>
      <bottom style="thin">
        <color indexed="64"/>
      </bottom>
      <diagonal/>
    </border>
    <border>
      <left/>
      <right style="double">
        <color auto="1"/>
      </right>
      <top style="thin">
        <color indexed="64"/>
      </top>
      <bottom style="thin">
        <color indexed="64"/>
      </bottom>
      <diagonal/>
    </border>
    <border>
      <left/>
      <right style="double">
        <color auto="1"/>
      </right>
      <top style="thin">
        <color indexed="64"/>
      </top>
      <bottom style="double">
        <color auto="1"/>
      </bottom>
      <diagonal/>
    </border>
    <border>
      <left style="double">
        <color auto="1"/>
      </left>
      <right style="double">
        <color auto="1"/>
      </right>
      <top style="medium">
        <color indexed="64"/>
      </top>
      <bottom/>
      <diagonal/>
    </border>
    <border>
      <left style="double">
        <color auto="1"/>
      </left>
      <right style="double">
        <color auto="1"/>
      </right>
      <top/>
      <bottom style="medium">
        <color indexed="64"/>
      </bottom>
      <diagonal/>
    </border>
    <border>
      <left/>
      <right style="double">
        <color auto="1"/>
      </right>
      <top style="medium">
        <color indexed="64"/>
      </top>
      <bottom style="thin">
        <color auto="1"/>
      </bottom>
      <diagonal/>
    </border>
    <border>
      <left/>
      <right style="double">
        <color auto="1"/>
      </right>
      <top/>
      <bottom style="medium">
        <color indexed="64"/>
      </bottom>
      <diagonal/>
    </border>
    <border>
      <left/>
      <right style="double">
        <color auto="1"/>
      </right>
      <top style="medium">
        <color indexed="64"/>
      </top>
      <bottom style="thin">
        <color indexed="64"/>
      </bottom>
      <diagonal/>
    </border>
    <border>
      <left/>
      <right style="double">
        <color auto="1"/>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diagonalUp="1">
      <left style="double">
        <color indexed="64"/>
      </left>
      <right style="medium">
        <color indexed="64"/>
      </right>
      <top style="thin">
        <color indexed="64"/>
      </top>
      <bottom style="thin">
        <color indexed="64"/>
      </bottom>
      <diagonal style="thin">
        <color indexed="64"/>
      </diagonal>
    </border>
    <border diagonalUp="1">
      <left style="double">
        <color indexed="64"/>
      </left>
      <right style="medium">
        <color indexed="64"/>
      </right>
      <top style="thin">
        <color indexed="64"/>
      </top>
      <bottom style="medium">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style="thin">
        <color auto="1"/>
      </top>
      <bottom style="double">
        <color auto="1"/>
      </bottom>
      <diagonal style="thin">
        <color indexed="64"/>
      </diagonal>
    </border>
    <border>
      <left/>
      <right style="thin">
        <color indexed="64"/>
      </right>
      <top style="medium">
        <color indexed="64"/>
      </top>
      <bottom style="thin">
        <color auto="1"/>
      </bottom>
      <diagonal/>
    </border>
    <border>
      <left/>
      <right style="thin">
        <color auto="1"/>
      </right>
      <top style="medium">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auto="1"/>
      </top>
      <bottom style="double">
        <color auto="1"/>
      </bottom>
      <diagonal style="thin">
        <color indexed="64"/>
      </diagonal>
    </border>
    <border>
      <left style="thin">
        <color indexed="64"/>
      </left>
      <right style="thin">
        <color indexed="64"/>
      </right>
      <top style="medium">
        <color indexed="64"/>
      </top>
      <bottom style="thin">
        <color auto="1"/>
      </bottom>
      <diagonal/>
    </border>
    <border diagonalUp="1">
      <left style="thin">
        <color indexed="64"/>
      </left>
      <right style="double">
        <color auto="1"/>
      </right>
      <top style="thin">
        <color indexed="64"/>
      </top>
      <bottom/>
      <diagonal style="thin">
        <color indexed="64"/>
      </diagonal>
    </border>
    <border diagonalUp="1">
      <left style="thin">
        <color indexed="64"/>
      </left>
      <right style="double">
        <color auto="1"/>
      </right>
      <top style="thin">
        <color auto="1"/>
      </top>
      <bottom style="double">
        <color auto="1"/>
      </bottom>
      <diagonal style="thin">
        <color indexed="64"/>
      </diagonal>
    </border>
    <border>
      <left style="thin">
        <color indexed="64"/>
      </left>
      <right style="medium">
        <color indexed="64"/>
      </right>
      <top style="medium">
        <color indexed="64"/>
      </top>
      <bottom style="thin">
        <color auto="1"/>
      </bottom>
      <diagonal/>
    </border>
    <border>
      <left/>
      <right style="double">
        <color auto="1"/>
      </right>
      <top style="thin">
        <color indexed="64"/>
      </top>
      <bottom/>
      <diagonal/>
    </border>
    <border>
      <left/>
      <right style="double">
        <color auto="1"/>
      </right>
      <top style="thin">
        <color auto="1"/>
      </top>
      <bottom style="double">
        <color auto="1"/>
      </bottom>
      <diagonal/>
    </border>
    <border diagonalUp="1">
      <left/>
      <right style="double">
        <color auto="1"/>
      </right>
      <top/>
      <bottom style="thin">
        <color indexed="64"/>
      </bottom>
      <diagonal style="thin">
        <color indexed="64"/>
      </diagonal>
    </border>
    <border>
      <left/>
      <right/>
      <top style="thin">
        <color auto="1"/>
      </top>
      <bottom style="double">
        <color auto="1"/>
      </bottom>
      <diagonal/>
    </border>
    <border>
      <left style="double">
        <color auto="1"/>
      </left>
      <right/>
      <top style="thin">
        <color indexed="64"/>
      </top>
      <bottom/>
      <diagonal/>
    </border>
    <border>
      <left style="double">
        <color auto="1"/>
      </left>
      <right/>
      <top/>
      <bottom style="thin">
        <color indexed="64"/>
      </bottom>
      <diagonal/>
    </border>
    <border>
      <left/>
      <right style="thin">
        <color indexed="64"/>
      </right>
      <top style="thin">
        <color auto="1"/>
      </top>
      <bottom style="thin">
        <color indexed="64"/>
      </bottom>
      <diagonal/>
    </border>
    <border diagonalUp="1">
      <left style="double">
        <color indexed="64"/>
      </left>
      <right style="thin">
        <color indexed="64"/>
      </right>
      <top style="thin">
        <color indexed="64"/>
      </top>
      <bottom style="double">
        <color indexed="64"/>
      </bottom>
      <diagonal style="thin">
        <color indexed="64"/>
      </diagonal>
    </border>
    <border>
      <left style="thin">
        <color indexed="64"/>
      </left>
      <right style="thin">
        <color indexed="64"/>
      </right>
      <top style="thin">
        <color auto="1"/>
      </top>
      <bottom style="thin">
        <color indexed="64"/>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double">
        <color auto="1"/>
      </right>
      <top style="thin">
        <color auto="1"/>
      </top>
      <bottom style="thin">
        <color indexed="64"/>
      </bottom>
      <diagonal/>
    </border>
    <border diagonalUp="1">
      <left style="thin">
        <color indexed="64"/>
      </left>
      <right style="double">
        <color indexed="64"/>
      </right>
      <top style="thin">
        <color indexed="64"/>
      </top>
      <bottom style="double">
        <color indexed="64"/>
      </bottom>
      <diagonal style="thin">
        <color indexed="64"/>
      </diagonal>
    </border>
    <border>
      <left/>
      <right style="thin">
        <color indexed="64"/>
      </right>
      <top style="thin">
        <color auto="1"/>
      </top>
      <bottom style="double">
        <color auto="1"/>
      </bottom>
      <diagonal/>
    </border>
    <border>
      <left/>
      <right style="thin">
        <color indexed="64"/>
      </right>
      <top style="double">
        <color auto="1"/>
      </top>
      <bottom style="thin">
        <color indexed="64"/>
      </bottom>
      <diagonal/>
    </border>
    <border>
      <left style="thin">
        <color indexed="64"/>
      </left>
      <right style="thin">
        <color indexed="64"/>
      </right>
      <top style="double">
        <color auto="1"/>
      </top>
      <bottom style="thin">
        <color indexed="64"/>
      </bottom>
      <diagonal/>
    </border>
    <border>
      <left style="thin">
        <color indexed="64"/>
      </left>
      <right style="double">
        <color auto="1"/>
      </right>
      <top style="double">
        <color auto="1"/>
      </top>
      <bottom style="thin">
        <color indexed="64"/>
      </bottom>
      <diagonal/>
    </border>
    <border diagonalUp="1">
      <left/>
      <right style="double">
        <color auto="1"/>
      </right>
      <top style="thin">
        <color indexed="64"/>
      </top>
      <bottom style="double">
        <color auto="1"/>
      </bottom>
      <diagonal style="thin">
        <color indexed="64"/>
      </diagonal>
    </border>
    <border>
      <left/>
      <right style="double">
        <color auto="1"/>
      </right>
      <top style="double">
        <color auto="1"/>
      </top>
      <bottom style="thin">
        <color indexed="64"/>
      </bottom>
      <diagonal/>
    </border>
    <border diagonalUp="1">
      <left/>
      <right style="thin">
        <color indexed="64"/>
      </right>
      <top style="thin">
        <color indexed="64"/>
      </top>
      <bottom style="double">
        <color auto="1"/>
      </bottom>
      <diagonal style="thin">
        <color indexed="64"/>
      </diagonal>
    </border>
    <border diagonalUp="1">
      <left style="thin">
        <color indexed="64"/>
      </left>
      <right style="thin">
        <color indexed="64"/>
      </right>
      <top style="thin">
        <color indexed="64"/>
      </top>
      <bottom style="double">
        <color auto="1"/>
      </bottom>
      <diagonal style="thin">
        <color indexed="64"/>
      </diagonal>
    </border>
    <border diagonalUp="1">
      <left style="thin">
        <color indexed="64"/>
      </left>
      <right style="double">
        <color auto="1"/>
      </right>
      <top style="thin">
        <color indexed="64"/>
      </top>
      <bottom style="double">
        <color auto="1"/>
      </bottom>
      <diagonal style="thin">
        <color indexed="64"/>
      </diagonal>
    </border>
    <border>
      <left/>
      <right style="thin">
        <color indexed="64"/>
      </right>
      <top style="thin">
        <color indexed="64"/>
      </top>
      <bottom style="thin">
        <color auto="1"/>
      </bottom>
      <diagonal/>
    </border>
    <border>
      <left style="thin">
        <color indexed="64"/>
      </left>
      <right style="thin">
        <color indexed="64"/>
      </right>
      <top style="thin">
        <color indexed="64"/>
      </top>
      <bottom style="thin">
        <color auto="1"/>
      </bottom>
      <diagonal/>
    </border>
    <border>
      <left style="thin">
        <color indexed="64"/>
      </left>
      <right style="double">
        <color auto="1"/>
      </right>
      <top style="thin">
        <color indexed="64"/>
      </top>
      <bottom style="thin">
        <color auto="1"/>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dotted">
        <color indexed="64"/>
      </bottom>
      <diagonal/>
    </border>
    <border>
      <left/>
      <right/>
      <top/>
      <bottom style="double">
        <color indexed="64"/>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double">
        <color indexed="64"/>
      </left>
      <right style="thin">
        <color indexed="64"/>
      </right>
      <top/>
      <bottom style="thin">
        <color auto="1"/>
      </bottom>
      <diagonal/>
    </border>
    <border>
      <left style="double">
        <color indexed="64"/>
      </left>
      <right/>
      <top/>
      <bottom style="hair">
        <color indexed="64"/>
      </bottom>
      <diagonal/>
    </border>
    <border>
      <left style="double">
        <color indexed="64"/>
      </left>
      <right/>
      <top style="hair">
        <color indexed="64"/>
      </top>
      <bottom style="hair">
        <color indexed="64"/>
      </bottom>
      <diagonal/>
    </border>
    <border>
      <left style="double">
        <color indexed="64"/>
      </left>
      <right/>
      <top style="thin">
        <color auto="1"/>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auto="1"/>
      </bottom>
      <diagonal/>
    </border>
    <border>
      <left style="thin">
        <color indexed="64"/>
      </left>
      <right style="thin">
        <color indexed="64"/>
      </right>
      <top/>
      <bottom style="hair">
        <color indexed="64"/>
      </bottom>
      <diagonal/>
    </border>
    <border>
      <left style="thin">
        <color indexed="64"/>
      </left>
      <right style="thin">
        <color indexed="64"/>
      </right>
      <top style="thin">
        <color auto="1"/>
      </top>
      <bottom style="double">
        <color indexed="64"/>
      </bottom>
      <diagonal/>
    </border>
    <border>
      <left style="thin">
        <color indexed="64"/>
      </left>
      <right/>
      <top style="double">
        <color indexed="64"/>
      </top>
      <bottom style="hair">
        <color indexed="64"/>
      </bottom>
      <diagonal/>
    </border>
    <border>
      <left style="thin">
        <color indexed="64"/>
      </left>
      <right/>
      <top style="hair">
        <color indexed="64"/>
      </top>
      <bottom/>
      <diagonal/>
    </border>
    <border>
      <left style="thin">
        <color indexed="64"/>
      </left>
      <right/>
      <top/>
      <bottom style="thin">
        <color auto="1"/>
      </bottom>
      <diagonal/>
    </border>
    <border>
      <left/>
      <right/>
      <top/>
      <bottom style="hair">
        <color indexed="64"/>
      </bottom>
      <diagonal/>
    </border>
    <border>
      <left style="hair">
        <color indexed="64"/>
      </left>
      <right/>
      <top style="thin">
        <color auto="1"/>
      </top>
      <bottom style="double">
        <color indexed="64"/>
      </bottom>
      <diagonal/>
    </border>
    <border diagonalUp="1">
      <left style="thin">
        <color indexed="64"/>
      </left>
      <right/>
      <top style="thin">
        <color indexed="64"/>
      </top>
      <bottom style="medium">
        <color indexed="64"/>
      </bottom>
      <diagonal style="thin">
        <color indexed="64"/>
      </diagonal>
    </border>
    <border>
      <left/>
      <right/>
      <top style="double">
        <color indexed="64"/>
      </top>
      <bottom style="hair">
        <color indexed="64"/>
      </bottom>
      <diagonal/>
    </border>
    <border>
      <left/>
      <right/>
      <top style="hair">
        <color indexed="64"/>
      </top>
      <bottom/>
      <diagonal/>
    </border>
    <border>
      <left/>
      <right/>
      <top/>
      <bottom style="thin">
        <color auto="1"/>
      </bottom>
      <diagonal/>
    </border>
    <border>
      <left/>
      <right/>
      <top style="hair">
        <color indexed="64"/>
      </top>
      <bottom style="hair">
        <color indexed="64"/>
      </bottom>
      <diagonal/>
    </border>
    <border>
      <left/>
      <right/>
      <top style="thin">
        <color auto="1"/>
      </top>
      <bottom style="double">
        <color indexed="64"/>
      </bottom>
      <diagonal/>
    </border>
    <border diagonalUp="1">
      <left/>
      <right/>
      <top style="thin">
        <color indexed="64"/>
      </top>
      <bottom style="medium">
        <color indexed="64"/>
      </bottom>
      <diagonal style="thin">
        <color indexed="64"/>
      </diagonal>
    </border>
    <border>
      <left/>
      <right style="hair">
        <color indexed="64"/>
      </right>
      <top style="hair">
        <color indexed="64"/>
      </top>
      <bottom/>
      <diagonal/>
    </border>
    <border>
      <left/>
      <right style="hair">
        <color indexed="64"/>
      </right>
      <top/>
      <bottom style="thin">
        <color auto="1"/>
      </bottom>
      <diagonal/>
    </border>
    <border>
      <left/>
      <right style="thin">
        <color indexed="64"/>
      </right>
      <top style="double">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auto="1"/>
      </bottom>
      <diagonal/>
    </border>
    <border>
      <left style="hair">
        <color indexed="64"/>
      </left>
      <right/>
      <top/>
      <bottom style="hair">
        <color indexed="64"/>
      </bottom>
      <diagonal/>
    </border>
    <border>
      <left style="hair">
        <color indexed="64"/>
      </left>
      <right/>
      <top style="hair">
        <color indexed="64"/>
      </top>
      <bottom style="hair">
        <color indexed="64"/>
      </bottom>
      <diagonal/>
    </border>
    <border diagonalUp="1">
      <left/>
      <right style="thin">
        <color indexed="64"/>
      </right>
      <top style="thin">
        <color indexed="64"/>
      </top>
      <bottom style="medium">
        <color indexed="64"/>
      </bottom>
      <diagonal style="thin">
        <color indexed="64"/>
      </diagonal>
    </border>
    <border>
      <left style="thin">
        <color indexed="64"/>
      </left>
      <right/>
      <top style="double">
        <color indexed="64"/>
      </top>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thin">
        <color auto="1"/>
      </top>
      <bottom style="double">
        <color indexed="64"/>
      </bottom>
      <diagonal/>
    </border>
    <border>
      <left/>
      <right/>
      <top style="double">
        <color indexed="64"/>
      </top>
      <bottom/>
      <diagonal/>
    </border>
    <border diagonalUp="1">
      <left style="thin">
        <color indexed="64"/>
      </left>
      <right style="thin">
        <color indexed="64"/>
      </right>
      <top style="thin">
        <color indexed="64"/>
      </top>
      <bottom style="thin">
        <color indexed="64"/>
      </bottom>
      <diagonal style="thin">
        <color indexed="64"/>
      </diagonal>
    </border>
    <border>
      <left style="hair">
        <color indexed="64"/>
      </left>
      <right/>
      <top style="hair">
        <color indexed="64"/>
      </top>
      <bottom/>
      <diagonal/>
    </border>
    <border>
      <left style="hair">
        <color indexed="64"/>
      </left>
      <right/>
      <top/>
      <bottom style="thin">
        <color auto="1"/>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auto="1"/>
      </bottom>
      <diagonal/>
    </border>
    <border>
      <left style="hair">
        <color indexed="64"/>
      </left>
      <right style="hair">
        <color indexed="64"/>
      </right>
      <top/>
      <bottom style="double">
        <color auto="1"/>
      </bottom>
      <diagonal/>
    </border>
    <border>
      <left/>
      <right style="double">
        <color indexed="64"/>
      </right>
      <top style="double">
        <color indexed="64"/>
      </top>
      <bottom/>
      <diagonal/>
    </border>
    <border>
      <left/>
      <right style="double">
        <color indexed="64"/>
      </right>
      <top style="hair">
        <color indexed="64"/>
      </top>
      <bottom/>
      <diagonal/>
    </border>
    <border>
      <left/>
      <right style="double">
        <color indexed="64"/>
      </right>
      <top/>
      <bottom style="thin">
        <color auto="1"/>
      </bottom>
      <diagonal/>
    </border>
    <border>
      <left/>
      <right style="double">
        <color indexed="64"/>
      </right>
      <top/>
      <bottom style="hair">
        <color indexed="64"/>
      </bottom>
      <diagonal/>
    </border>
    <border>
      <left/>
      <right style="double">
        <color indexed="64"/>
      </right>
      <top style="hair">
        <color indexed="64"/>
      </top>
      <bottom style="hair">
        <color indexed="64"/>
      </bottom>
      <diagonal/>
    </border>
    <border>
      <left/>
      <right style="double">
        <color indexed="64"/>
      </right>
      <top style="thin">
        <color auto="1"/>
      </top>
      <bottom style="double">
        <color indexed="64"/>
      </bottom>
      <diagonal/>
    </border>
    <border>
      <left style="double">
        <color indexed="64"/>
      </left>
      <right/>
      <top style="double">
        <color indexed="64"/>
      </top>
      <bottom/>
      <diagonal/>
    </border>
    <border>
      <left style="double">
        <color indexed="64"/>
      </left>
      <right/>
      <top/>
      <bottom/>
      <diagonal/>
    </border>
    <border>
      <left style="double">
        <color indexed="64"/>
      </left>
      <right/>
      <top/>
      <bottom style="thin">
        <color auto="1"/>
      </bottom>
      <diagonal/>
    </border>
    <border>
      <left/>
      <right style="double">
        <color indexed="64"/>
      </right>
      <top/>
      <bottom/>
      <diagonal/>
    </border>
    <border>
      <left/>
      <right style="double">
        <color indexed="64"/>
      </right>
      <top style="thin">
        <color indexed="64"/>
      </top>
      <bottom style="double">
        <color indexed="64"/>
      </bottom>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style="thin">
        <color indexed="64"/>
      </top>
      <bottom style="double">
        <color indexed="64"/>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double">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medium">
        <color indexed="64"/>
      </top>
      <bottom/>
      <diagonal/>
    </border>
    <border>
      <left style="thin">
        <color indexed="64"/>
      </left>
      <right/>
      <top style="thin">
        <color indexed="64"/>
      </top>
      <bottom style="double">
        <color indexed="64"/>
      </bottom>
      <diagonal/>
    </border>
    <border>
      <left style="thin">
        <color indexed="64"/>
      </left>
      <right/>
      <top style="thin">
        <color indexed="64"/>
      </top>
      <bottom style="double">
        <color auto="1"/>
      </bottom>
      <diagonal/>
    </border>
    <border>
      <left style="thin">
        <color indexed="64"/>
      </left>
      <right/>
      <top style="double">
        <color auto="1"/>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bottom style="double">
        <color auto="1"/>
      </bottom>
      <diagonal/>
    </border>
    <border>
      <left/>
      <right/>
      <top style="thin">
        <color indexed="64"/>
      </top>
      <bottom style="double">
        <color auto="1"/>
      </bottom>
      <diagonal/>
    </border>
    <border>
      <left/>
      <right/>
      <top style="thin">
        <color indexed="64"/>
      </top>
      <bottom style="double">
        <color indexed="64"/>
      </bottom>
      <diagonal/>
    </border>
    <border>
      <left/>
      <right/>
      <top style="double">
        <color auto="1"/>
      </top>
      <bottom style="thin">
        <color indexed="64"/>
      </bottom>
      <diagonal/>
    </border>
    <border diagonalDown="1">
      <left style="thin">
        <color auto="1"/>
      </left>
      <right style="thin">
        <color auto="1"/>
      </right>
      <top style="thin">
        <color auto="1"/>
      </top>
      <bottom style="thin">
        <color auto="1"/>
      </bottom>
      <diagonal style="thin">
        <color auto="1"/>
      </diagonal>
    </border>
    <border diagonalDown="1">
      <left style="thin">
        <color auto="1"/>
      </left>
      <right/>
      <top style="thin">
        <color auto="1"/>
      </top>
      <bottom style="thin">
        <color auto="1"/>
      </bottom>
      <diagonal style="thin">
        <color auto="1"/>
      </diagonal>
    </border>
    <border diagonalDown="1">
      <left/>
      <right style="thin">
        <color auto="1"/>
      </right>
      <top style="thin">
        <color auto="1"/>
      </top>
      <bottom style="thin">
        <color auto="1"/>
      </bottom>
      <diagonal style="thin">
        <color auto="1"/>
      </diagonal>
    </border>
  </borders>
  <cellStyleXfs count="31">
    <xf numFmtId="0" fontId="0" fillId="0" borderId="0">
      <alignment vertical="center"/>
    </xf>
    <xf numFmtId="0" fontId="1" fillId="0" borderId="0" applyNumberFormat="0" applyFill="0" applyBorder="0" applyAlignment="0" applyProtection="0">
      <alignment vertical="center"/>
    </xf>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38" fontId="4" fillId="0" borderId="0" applyFont="0" applyFill="0" applyBorder="0" applyAlignment="0" applyProtection="0">
      <alignment vertical="center"/>
    </xf>
    <xf numFmtId="38" fontId="5" fillId="0" borderId="0" applyFont="0" applyFill="0" applyBorder="0" applyAlignment="0" applyProtection="0">
      <alignment vertical="center"/>
    </xf>
    <xf numFmtId="38" fontId="6" fillId="0" borderId="0" applyFill="0" applyBorder="0" applyAlignment="0" applyProtection="0">
      <alignment vertical="center"/>
    </xf>
    <xf numFmtId="38" fontId="2" fillId="0" borderId="0" applyFont="0" applyFill="0" applyBorder="0" applyAlignment="0" applyProtection="0">
      <alignment vertical="center"/>
    </xf>
    <xf numFmtId="0" fontId="2" fillId="0" borderId="0"/>
    <xf numFmtId="0" fontId="2" fillId="0" borderId="0">
      <alignment vertical="center"/>
    </xf>
    <xf numFmtId="0" fontId="7" fillId="0" borderId="0">
      <alignment vertical="center"/>
    </xf>
    <xf numFmtId="0" fontId="2" fillId="0" borderId="0"/>
    <xf numFmtId="0" fontId="5" fillId="0" borderId="0"/>
    <xf numFmtId="0" fontId="5" fillId="0" borderId="0"/>
    <xf numFmtId="0" fontId="3" fillId="0" borderId="0"/>
    <xf numFmtId="0" fontId="4" fillId="0" borderId="0">
      <alignment vertical="center"/>
    </xf>
    <xf numFmtId="0" fontId="2" fillId="0" borderId="0"/>
    <xf numFmtId="0" fontId="5" fillId="0" borderId="0">
      <alignment vertical="center"/>
    </xf>
    <xf numFmtId="0" fontId="5" fillId="0" borderId="0">
      <alignment vertical="center"/>
    </xf>
    <xf numFmtId="0" fontId="5" fillId="0" borderId="0">
      <alignment vertical="center"/>
    </xf>
    <xf numFmtId="0" fontId="6" fillId="0" borderId="0">
      <alignment vertical="center"/>
    </xf>
    <xf numFmtId="0" fontId="2" fillId="0" borderId="0">
      <alignment vertical="center"/>
    </xf>
    <xf numFmtId="0" fontId="8" fillId="0" borderId="0">
      <alignment vertical="center"/>
    </xf>
    <xf numFmtId="0" fontId="2" fillId="0" borderId="0"/>
    <xf numFmtId="0" fontId="2" fillId="0" borderId="0"/>
    <xf numFmtId="0" fontId="2" fillId="0" borderId="0"/>
    <xf numFmtId="0" fontId="2" fillId="0" borderId="0"/>
    <xf numFmtId="0" fontId="9" fillId="0" borderId="0"/>
    <xf numFmtId="0" fontId="2" fillId="0" borderId="0"/>
    <xf numFmtId="0" fontId="2" fillId="0" borderId="0"/>
    <xf numFmtId="38" fontId="3" fillId="0" borderId="0" applyFont="0" applyFill="0" applyBorder="0" applyAlignment="0" applyProtection="0">
      <alignment vertical="center"/>
    </xf>
  </cellStyleXfs>
  <cellXfs count="1421">
    <xf numFmtId="0" fontId="0" fillId="0" borderId="0" xfId="0">
      <alignment vertical="center"/>
    </xf>
    <xf numFmtId="0" fontId="11" fillId="0" borderId="0" xfId="26" applyFont="1" applyAlignment="1">
      <alignment vertical="center"/>
    </xf>
    <xf numFmtId="0" fontId="12" fillId="0" borderId="0" xfId="26" applyFont="1" applyAlignment="1">
      <alignment vertical="center" wrapText="1"/>
    </xf>
    <xf numFmtId="0" fontId="12" fillId="0" borderId="0" xfId="26" applyFont="1" applyAlignment="1">
      <alignment vertical="center"/>
    </xf>
    <xf numFmtId="0" fontId="12" fillId="0" borderId="0" xfId="0" applyFont="1">
      <alignment vertical="center"/>
    </xf>
    <xf numFmtId="0" fontId="13" fillId="0" borderId="0" xfId="0" applyFont="1" applyAlignment="1">
      <alignment vertical="center"/>
    </xf>
    <xf numFmtId="0" fontId="13" fillId="0" borderId="0" xfId="0" applyFont="1">
      <alignment vertical="center"/>
    </xf>
    <xf numFmtId="0" fontId="4" fillId="0" borderId="0" xfId="0" applyFont="1">
      <alignment vertical="center"/>
    </xf>
    <xf numFmtId="0" fontId="14" fillId="0" borderId="0" xfId="26" applyFont="1" applyAlignment="1">
      <alignment vertical="center"/>
    </xf>
    <xf numFmtId="0" fontId="11" fillId="0" borderId="0" xfId="26" applyFont="1" applyAlignment="1">
      <alignment vertical="top" wrapText="1"/>
    </xf>
    <xf numFmtId="0" fontId="15" fillId="0" borderId="0" xfId="26" applyFont="1" applyAlignment="1">
      <alignment vertical="center"/>
    </xf>
    <xf numFmtId="0" fontId="4" fillId="0" borderId="0" xfId="26" applyFont="1" applyAlignment="1">
      <alignment vertical="center"/>
    </xf>
    <xf numFmtId="0" fontId="11" fillId="0" borderId="0" xfId="26" applyFont="1" applyBorder="1" applyAlignment="1">
      <alignment vertical="center"/>
    </xf>
    <xf numFmtId="0" fontId="14" fillId="0" borderId="0" xfId="26" applyFont="1" applyBorder="1" applyAlignment="1">
      <alignment vertical="center"/>
    </xf>
    <xf numFmtId="0" fontId="16" fillId="0" borderId="0" xfId="26" applyFont="1" applyFill="1" applyBorder="1" applyAlignment="1">
      <alignment vertical="center" wrapText="1"/>
    </xf>
    <xf numFmtId="0" fontId="14" fillId="0" borderId="0" xfId="26" applyFont="1" applyAlignment="1">
      <alignment horizontal="right" vertical="center"/>
    </xf>
    <xf numFmtId="0" fontId="17" fillId="2" borderId="1" xfId="26" applyFont="1" applyFill="1" applyBorder="1" applyAlignment="1">
      <alignment vertical="center" wrapText="1"/>
    </xf>
    <xf numFmtId="0" fontId="18" fillId="3" borderId="1" xfId="26" applyFont="1" applyFill="1" applyBorder="1" applyAlignment="1">
      <alignment vertical="center" wrapText="1"/>
    </xf>
    <xf numFmtId="0" fontId="12" fillId="0" borderId="0" xfId="26" applyFont="1" applyAlignment="1">
      <alignment vertical="top" wrapText="1"/>
    </xf>
    <xf numFmtId="0" fontId="14" fillId="0" borderId="0" xfId="26" applyFont="1" applyAlignment="1">
      <alignment vertical="center" wrapText="1"/>
    </xf>
    <xf numFmtId="0" fontId="14" fillId="0" borderId="2" xfId="26" applyFont="1" applyFill="1" applyBorder="1" applyAlignment="1">
      <alignment vertical="center" wrapText="1"/>
    </xf>
    <xf numFmtId="0" fontId="4" fillId="0" borderId="3" xfId="26" applyFont="1" applyBorder="1" applyAlignment="1">
      <alignment vertical="center" wrapText="1"/>
    </xf>
    <xf numFmtId="0" fontId="4" fillId="0" borderId="4" xfId="26" applyFont="1" applyBorder="1" applyAlignment="1">
      <alignment vertical="center" wrapText="1"/>
    </xf>
    <xf numFmtId="0" fontId="4" fillId="0" borderId="0" xfId="26" applyFont="1" applyFill="1" applyAlignment="1">
      <alignment vertical="center" wrapText="1"/>
    </xf>
    <xf numFmtId="0" fontId="4" fillId="0" borderId="2" xfId="26" applyFont="1" applyBorder="1" applyAlignment="1">
      <alignment vertical="center" wrapText="1"/>
    </xf>
    <xf numFmtId="0" fontId="19" fillId="0" borderId="3" xfId="26" applyFont="1" applyBorder="1" applyAlignment="1">
      <alignment vertical="center" wrapText="1"/>
    </xf>
    <xf numFmtId="0" fontId="19" fillId="0" borderId="0" xfId="26" applyFont="1" applyAlignment="1">
      <alignment vertical="center" wrapText="1"/>
    </xf>
    <xf numFmtId="0" fontId="11" fillId="0" borderId="2" xfId="26" applyFont="1" applyFill="1" applyBorder="1" applyAlignment="1">
      <alignment vertical="center" wrapText="1"/>
    </xf>
    <xf numFmtId="0" fontId="11" fillId="0" borderId="4" xfId="26" applyFont="1" applyFill="1" applyBorder="1" applyAlignment="1">
      <alignment vertical="center" wrapText="1"/>
    </xf>
    <xf numFmtId="0" fontId="4" fillId="0" borderId="0" xfId="26" applyFont="1" applyFill="1" applyBorder="1" applyAlignment="1">
      <alignment vertical="center" wrapText="1"/>
    </xf>
    <xf numFmtId="0" fontId="12" fillId="0" borderId="0" xfId="26" applyFont="1" applyFill="1" applyAlignment="1">
      <alignment vertical="center" shrinkToFit="1"/>
    </xf>
    <xf numFmtId="0" fontId="13" fillId="0" borderId="0" xfId="26" applyFont="1" applyAlignment="1">
      <alignment vertical="center" wrapText="1"/>
    </xf>
    <xf numFmtId="0" fontId="16" fillId="0" borderId="0" xfId="12" applyFont="1" applyAlignment="1">
      <alignment vertical="center"/>
    </xf>
    <xf numFmtId="0" fontId="20" fillId="0" borderId="0" xfId="12" applyFont="1" applyAlignment="1">
      <alignment vertical="center"/>
    </xf>
    <xf numFmtId="0" fontId="20" fillId="0" borderId="0" xfId="12" applyFont="1" applyAlignment="1">
      <alignment vertical="center" shrinkToFit="1"/>
    </xf>
    <xf numFmtId="0" fontId="5" fillId="0" borderId="0" xfId="12" applyAlignment="1">
      <alignment vertical="center"/>
    </xf>
    <xf numFmtId="0" fontId="21" fillId="0" borderId="0" xfId="0" applyFont="1" applyAlignment="1">
      <alignment horizontal="center" vertical="center"/>
    </xf>
    <xf numFmtId="0" fontId="22" fillId="0" borderId="0" xfId="24" applyFont="1" applyAlignment="1">
      <alignment vertical="center"/>
    </xf>
    <xf numFmtId="0" fontId="21" fillId="0" borderId="0" xfId="0" applyFont="1">
      <alignment vertical="center"/>
    </xf>
    <xf numFmtId="0" fontId="16" fillId="0" borderId="0" xfId="12" applyFont="1" applyBorder="1" applyAlignment="1">
      <alignment horizontal="center" vertical="center"/>
    </xf>
    <xf numFmtId="0" fontId="23" fillId="0" borderId="5" xfId="12" applyFont="1" applyBorder="1" applyAlignment="1">
      <alignment horizontal="right" vertical="center"/>
    </xf>
    <xf numFmtId="0" fontId="24" fillId="0" borderId="6" xfId="12" applyFont="1" applyFill="1" applyBorder="1" applyAlignment="1">
      <alignment horizontal="center" vertical="center"/>
    </xf>
    <xf numFmtId="0" fontId="16" fillId="0" borderId="7" xfId="12" applyFont="1" applyFill="1" applyBorder="1" applyAlignment="1">
      <alignment horizontal="center" vertical="center"/>
    </xf>
    <xf numFmtId="0" fontId="16" fillId="0" borderId="8" xfId="12" applyFont="1" applyFill="1" applyBorder="1" applyAlignment="1">
      <alignment horizontal="center" vertical="center"/>
    </xf>
    <xf numFmtId="0" fontId="13" fillId="0" borderId="9" xfId="24" applyFont="1" applyBorder="1" applyAlignment="1">
      <alignment horizontal="center" vertical="center"/>
    </xf>
    <xf numFmtId="0" fontId="13" fillId="0" borderId="7" xfId="24" applyFont="1" applyBorder="1" applyAlignment="1">
      <alignment horizontal="center" vertical="center"/>
    </xf>
    <xf numFmtId="0" fontId="24" fillId="0" borderId="10" xfId="12" applyFont="1" applyFill="1" applyBorder="1" applyAlignment="1">
      <alignment horizontal="center" vertical="center"/>
    </xf>
    <xf numFmtId="0" fontId="16" fillId="0" borderId="11" xfId="12" applyFont="1" applyFill="1" applyBorder="1" applyAlignment="1">
      <alignment horizontal="center" vertical="center"/>
    </xf>
    <xf numFmtId="0" fontId="16" fillId="0" borderId="11" xfId="12" applyFont="1" applyFill="1" applyBorder="1" applyAlignment="1">
      <alignment horizontal="center" vertical="center" wrapText="1"/>
    </xf>
    <xf numFmtId="0" fontId="16" fillId="0" borderId="12" xfId="12" applyFont="1" applyFill="1" applyBorder="1" applyAlignment="1">
      <alignment horizontal="center" vertical="center"/>
    </xf>
    <xf numFmtId="0" fontId="16" fillId="0" borderId="13" xfId="12" applyFont="1" applyFill="1" applyBorder="1" applyAlignment="1">
      <alignment horizontal="center" vertical="center" wrapText="1"/>
    </xf>
    <xf numFmtId="0" fontId="16" fillId="0" borderId="1" xfId="12" applyFont="1" applyFill="1" applyBorder="1" applyAlignment="1">
      <alignment horizontal="center" vertical="center"/>
    </xf>
    <xf numFmtId="0" fontId="16" fillId="0" borderId="14" xfId="12" applyFont="1" applyFill="1" applyBorder="1" applyAlignment="1">
      <alignment horizontal="center" vertical="center"/>
    </xf>
    <xf numFmtId="0" fontId="16" fillId="0" borderId="3" xfId="12" applyFont="1" applyFill="1" applyBorder="1" applyAlignment="1">
      <alignment horizontal="center" vertical="center"/>
    </xf>
    <xf numFmtId="0" fontId="16" fillId="0" borderId="1" xfId="12" applyFont="1" applyFill="1" applyBorder="1" applyAlignment="1">
      <alignment horizontal="center" vertical="center" wrapText="1"/>
    </xf>
    <xf numFmtId="0" fontId="24" fillId="0" borderId="11" xfId="12" applyFont="1" applyFill="1" applyBorder="1" applyAlignment="1">
      <alignment horizontal="center" vertical="center"/>
    </xf>
    <xf numFmtId="0" fontId="16" fillId="0" borderId="1" xfId="12" applyFont="1" applyFill="1" applyBorder="1" applyAlignment="1">
      <alignment horizontal="left" vertical="center" wrapText="1"/>
    </xf>
    <xf numFmtId="0" fontId="13" fillId="0" borderId="1" xfId="12" applyFont="1" applyFill="1" applyBorder="1" applyAlignment="1">
      <alignment horizontal="left" vertical="center" wrapText="1"/>
    </xf>
    <xf numFmtId="0" fontId="13" fillId="0" borderId="14" xfId="12" applyFont="1" applyFill="1" applyBorder="1" applyAlignment="1">
      <alignment horizontal="left" vertical="center" wrapText="1"/>
    </xf>
    <xf numFmtId="0" fontId="16" fillId="0" borderId="3" xfId="12" applyFont="1" applyFill="1" applyBorder="1" applyAlignment="1">
      <alignment horizontal="left" vertical="center" wrapText="1"/>
    </xf>
    <xf numFmtId="0" fontId="24" fillId="0" borderId="1" xfId="12" applyFont="1" applyFill="1" applyBorder="1" applyAlignment="1">
      <alignment horizontal="center" vertical="center" wrapText="1"/>
    </xf>
    <xf numFmtId="0" fontId="13" fillId="0" borderId="1" xfId="12" applyFont="1" applyFill="1" applyBorder="1" applyAlignment="1">
      <alignment vertical="center" wrapText="1" shrinkToFit="1"/>
    </xf>
    <xf numFmtId="0" fontId="13" fillId="0" borderId="14" xfId="12" applyFont="1" applyFill="1" applyBorder="1" applyAlignment="1">
      <alignment vertical="center" wrapText="1" shrinkToFit="1"/>
    </xf>
    <xf numFmtId="0" fontId="24" fillId="0" borderId="1" xfId="12" applyFont="1" applyFill="1" applyBorder="1" applyAlignment="1">
      <alignment horizontal="center" vertical="center" shrinkToFit="1"/>
    </xf>
    <xf numFmtId="0" fontId="16" fillId="0" borderId="1" xfId="12" applyFont="1" applyFill="1" applyBorder="1" applyAlignment="1">
      <alignment vertical="center" wrapText="1" shrinkToFit="1"/>
    </xf>
    <xf numFmtId="0" fontId="23" fillId="0" borderId="1" xfId="12" applyFont="1" applyFill="1" applyBorder="1" applyAlignment="1">
      <alignment vertical="center" wrapText="1" shrinkToFit="1"/>
    </xf>
    <xf numFmtId="0" fontId="13" fillId="0" borderId="2" xfId="12" applyFont="1" applyBorder="1" applyAlignment="1">
      <alignment vertical="center" wrapText="1" shrinkToFit="1"/>
    </xf>
    <xf numFmtId="0" fontId="13" fillId="0" borderId="3" xfId="12" applyFont="1" applyBorder="1" applyAlignment="1">
      <alignment vertical="center" wrapText="1" shrinkToFit="1"/>
    </xf>
    <xf numFmtId="0" fontId="16" fillId="0" borderId="3" xfId="12" applyFont="1" applyFill="1" applyBorder="1" applyAlignment="1">
      <alignment vertical="center" wrapText="1" shrinkToFit="1"/>
    </xf>
    <xf numFmtId="0" fontId="13" fillId="0" borderId="1" xfId="12" applyFont="1" applyFill="1" applyBorder="1" applyAlignment="1">
      <alignment vertical="center" wrapText="1"/>
    </xf>
    <xf numFmtId="0" fontId="16" fillId="0" borderId="0" xfId="12" applyFont="1" applyAlignment="1">
      <alignment vertical="center" shrinkToFit="1"/>
    </xf>
    <xf numFmtId="0" fontId="25" fillId="0" borderId="0" xfId="12" applyFont="1" applyAlignment="1">
      <alignment vertical="center"/>
    </xf>
    <xf numFmtId="0" fontId="25" fillId="0" borderId="0" xfId="12" applyFont="1" applyAlignment="1">
      <alignment horizontal="center" vertical="center"/>
    </xf>
    <xf numFmtId="0" fontId="2" fillId="0" borderId="0" xfId="8" applyProtection="1"/>
    <xf numFmtId="0" fontId="2" fillId="0" borderId="0" xfId="8" applyFont="1" applyAlignment="1" applyProtection="1">
      <alignment horizontal="right"/>
    </xf>
    <xf numFmtId="0" fontId="2" fillId="0" borderId="0" xfId="8" applyFont="1" applyAlignment="1" applyProtection="1">
      <alignment horizontal="center"/>
    </xf>
    <xf numFmtId="0" fontId="2" fillId="0" borderId="0" xfId="8" applyFont="1" applyAlignment="1" applyProtection="1">
      <alignment horizontal="left"/>
    </xf>
    <xf numFmtId="0" fontId="27" fillId="0" borderId="5" xfId="8" applyFont="1" applyBorder="1" applyAlignment="1" applyProtection="1">
      <alignment horizontal="center"/>
    </xf>
    <xf numFmtId="58" fontId="2" fillId="0" borderId="0" xfId="8" applyNumberFormat="1" applyAlignment="1" applyProtection="1">
      <alignment horizontal="left" vertical="center"/>
    </xf>
    <xf numFmtId="3" fontId="2" fillId="0" borderId="5" xfId="8" applyNumberFormat="1" applyFont="1" applyFill="1" applyBorder="1" applyAlignment="1" applyProtection="1">
      <alignment horizontal="center"/>
    </xf>
    <xf numFmtId="0" fontId="2" fillId="0" borderId="0" xfId="8" applyAlignment="1" applyProtection="1">
      <alignment horizontal="left" vertical="center"/>
    </xf>
    <xf numFmtId="176" fontId="28" fillId="4" borderId="0" xfId="8" applyNumberFormat="1" applyFont="1" applyFill="1" applyAlignment="1" applyProtection="1">
      <alignment horizontal="center" vertical="center"/>
      <protection locked="0"/>
    </xf>
    <xf numFmtId="0" fontId="2" fillId="0" borderId="0" xfId="8" applyAlignment="1" applyProtection="1">
      <alignment vertical="center"/>
    </xf>
    <xf numFmtId="0" fontId="2" fillId="0" borderId="15" xfId="8" applyBorder="1" applyAlignment="1" applyProtection="1">
      <alignment horizontal="center"/>
    </xf>
    <xf numFmtId="0" fontId="7" fillId="0" borderId="16" xfId="8" applyFont="1" applyBorder="1" applyAlignment="1" applyProtection="1">
      <alignment horizontal="left"/>
    </xf>
    <xf numFmtId="0" fontId="7" fillId="0" borderId="17" xfId="8" applyFont="1" applyBorder="1" applyAlignment="1" applyProtection="1">
      <alignment horizontal="left"/>
    </xf>
    <xf numFmtId="0" fontId="7" fillId="0" borderId="17" xfId="8" applyFont="1" applyBorder="1" applyAlignment="1" applyProtection="1">
      <alignment horizontal="center"/>
    </xf>
    <xf numFmtId="0" fontId="2" fillId="0" borderId="18" xfId="8" applyFont="1" applyBorder="1" applyAlignment="1" applyProtection="1"/>
    <xf numFmtId="0" fontId="7" fillId="0" borderId="19" xfId="8" applyFont="1" applyBorder="1" applyAlignment="1" applyProtection="1">
      <alignment horizontal="left"/>
    </xf>
    <xf numFmtId="0" fontId="7" fillId="0" borderId="20" xfId="8" applyFont="1" applyBorder="1" applyAlignment="1" applyProtection="1">
      <alignment horizontal="left"/>
    </xf>
    <xf numFmtId="0" fontId="7" fillId="0" borderId="21" xfId="8" applyFont="1" applyBorder="1" applyAlignment="1" applyProtection="1">
      <alignment horizontal="center"/>
    </xf>
    <xf numFmtId="0" fontId="7" fillId="0" borderId="21" xfId="8" applyFont="1" applyBorder="1" applyAlignment="1" applyProtection="1">
      <alignment horizontal="center" wrapText="1"/>
    </xf>
    <xf numFmtId="0" fontId="7" fillId="0" borderId="3" xfId="8" applyFont="1" applyBorder="1" applyAlignment="1" applyProtection="1">
      <alignment horizontal="center" wrapText="1"/>
    </xf>
    <xf numFmtId="0" fontId="2" fillId="0" borderId="18" xfId="8" applyFont="1" applyBorder="1" applyAlignment="1" applyProtection="1">
      <alignment horizontal="left" vertical="center"/>
    </xf>
    <xf numFmtId="0" fontId="2" fillId="0" borderId="22" xfId="8" applyFont="1" applyBorder="1" applyAlignment="1" applyProtection="1">
      <alignment horizontal="center" vertical="center"/>
    </xf>
    <xf numFmtId="0" fontId="2" fillId="0" borderId="23" xfId="8" applyBorder="1" applyAlignment="1" applyProtection="1">
      <alignment horizontal="center" vertical="center"/>
    </xf>
    <xf numFmtId="0" fontId="2" fillId="0" borderId="24" xfId="8" applyBorder="1" applyAlignment="1" applyProtection="1">
      <alignment horizontal="center"/>
    </xf>
    <xf numFmtId="177" fontId="2" fillId="2" borderId="16" xfId="8" applyNumberFormat="1" applyFont="1" applyFill="1" applyBorder="1" applyAlignment="1" applyProtection="1">
      <alignment horizontal="center" shrinkToFit="1"/>
      <protection locked="0"/>
    </xf>
    <xf numFmtId="178" fontId="7" fillId="3" borderId="21" xfId="8" applyNumberFormat="1" applyFont="1" applyFill="1" applyBorder="1" applyAlignment="1" applyProtection="1">
      <alignment horizontal="center" vertical="center"/>
    </xf>
    <xf numFmtId="178" fontId="7" fillId="0" borderId="25" xfId="8" applyNumberFormat="1" applyFont="1" applyBorder="1" applyAlignment="1" applyProtection="1">
      <alignment horizontal="center" vertical="center"/>
    </xf>
    <xf numFmtId="0" fontId="22" fillId="5" borderId="26" xfId="8" applyFont="1" applyFill="1" applyBorder="1" applyAlignment="1" applyProtection="1">
      <alignment horizontal="center" vertical="center"/>
    </xf>
    <xf numFmtId="179" fontId="9" fillId="3" borderId="0" xfId="8" applyNumberFormat="1" applyFont="1" applyFill="1" applyAlignment="1" applyProtection="1">
      <alignment horizontal="center" vertical="center"/>
    </xf>
    <xf numFmtId="0" fontId="9" fillId="6" borderId="0" xfId="8" applyFont="1" applyFill="1" applyAlignment="1" applyProtection="1">
      <alignment horizontal="center" vertical="center"/>
    </xf>
    <xf numFmtId="0" fontId="9" fillId="6" borderId="0" xfId="8" applyFont="1" applyFill="1" applyAlignment="1" applyProtection="1">
      <alignment horizontal="left" vertical="center" wrapText="1"/>
    </xf>
    <xf numFmtId="0" fontId="9" fillId="6" borderId="0" xfId="8" applyFont="1" applyFill="1" applyAlignment="1" applyProtection="1">
      <alignment vertical="center"/>
    </xf>
    <xf numFmtId="0" fontId="9" fillId="6" borderId="0" xfId="8" quotePrefix="1" applyFont="1" applyFill="1" applyAlignment="1" applyProtection="1">
      <alignment vertical="center"/>
      <protection locked="0"/>
    </xf>
    <xf numFmtId="178" fontId="7" fillId="0" borderId="0" xfId="8" applyNumberFormat="1" applyFont="1" applyAlignment="1" applyProtection="1">
      <alignment horizontal="center" vertical="center"/>
    </xf>
    <xf numFmtId="0" fontId="29" fillId="0" borderId="0" xfId="8" applyFont="1" applyAlignment="1" applyProtection="1">
      <alignment vertical="center"/>
    </xf>
    <xf numFmtId="0" fontId="29" fillId="0" borderId="0" xfId="8" applyFont="1" applyAlignment="1" applyProtection="1">
      <alignment vertical="center" wrapText="1"/>
    </xf>
    <xf numFmtId="0" fontId="29" fillId="0" borderId="0" xfId="8" applyFont="1" applyProtection="1"/>
    <xf numFmtId="0" fontId="7" fillId="0" borderId="0" xfId="8" applyFont="1" applyAlignment="1" applyProtection="1">
      <alignment vertical="center"/>
    </xf>
    <xf numFmtId="0" fontId="2" fillId="2" borderId="0" xfId="8" applyFill="1" applyAlignment="1" applyProtection="1">
      <alignment horizontal="center" vertical="center"/>
      <protection locked="0"/>
    </xf>
    <xf numFmtId="58" fontId="2" fillId="0" borderId="27" xfId="8" applyNumberFormat="1" applyBorder="1" applyAlignment="1" applyProtection="1">
      <alignment horizontal="left" vertical="center"/>
    </xf>
    <xf numFmtId="0" fontId="27" fillId="0" borderId="0" xfId="8" applyFont="1" applyAlignment="1" applyProtection="1">
      <alignment horizontal="left" vertical="center"/>
    </xf>
    <xf numFmtId="0" fontId="2" fillId="0" borderId="28" xfId="8" applyBorder="1" applyAlignment="1" applyProtection="1">
      <alignment horizontal="center"/>
    </xf>
    <xf numFmtId="0" fontId="7" fillId="0" borderId="3" xfId="8" applyFont="1" applyBorder="1" applyAlignment="1" applyProtection="1">
      <alignment horizontal="left"/>
    </xf>
    <xf numFmtId="0" fontId="7" fillId="0" borderId="29" xfId="8" applyFont="1" applyBorder="1" applyAlignment="1" applyProtection="1">
      <alignment horizontal="left"/>
    </xf>
    <xf numFmtId="0" fontId="7" fillId="0" borderId="29" xfId="8" applyFont="1" applyBorder="1" applyAlignment="1" applyProtection="1">
      <alignment horizontal="center"/>
    </xf>
    <xf numFmtId="0" fontId="7" fillId="0" borderId="1" xfId="8" applyFont="1" applyBorder="1" applyAlignment="1" applyProtection="1">
      <alignment horizontal="left"/>
    </xf>
    <xf numFmtId="0" fontId="7" fillId="0" borderId="30" xfId="8" applyFont="1" applyBorder="1" applyAlignment="1" applyProtection="1">
      <alignment horizontal="left"/>
    </xf>
    <xf numFmtId="0" fontId="7" fillId="0" borderId="31" xfId="8" applyFont="1" applyBorder="1" applyAlignment="1" applyProtection="1">
      <alignment horizontal="center"/>
    </xf>
    <xf numFmtId="0" fontId="7" fillId="0" borderId="3" xfId="8" applyFont="1" applyBorder="1" applyAlignment="1" applyProtection="1">
      <alignment horizontal="center"/>
    </xf>
    <xf numFmtId="0" fontId="2" fillId="0" borderId="32" xfId="8" applyBorder="1" applyAlignment="1" applyProtection="1">
      <alignment horizontal="center" vertical="center"/>
    </xf>
    <xf numFmtId="0" fontId="2" fillId="0" borderId="33" xfId="8" applyBorder="1" applyAlignment="1" applyProtection="1">
      <alignment horizontal="center" vertical="center"/>
    </xf>
    <xf numFmtId="0" fontId="27" fillId="0" borderId="34" xfId="8" applyFont="1" applyBorder="1" applyAlignment="1" applyProtection="1">
      <alignment horizontal="left"/>
    </xf>
    <xf numFmtId="38" fontId="2" fillId="2" borderId="35" xfId="2" applyFont="1" applyFill="1" applyBorder="1" applyAlignment="1" applyProtection="1">
      <alignment horizontal="right"/>
      <protection locked="0"/>
    </xf>
    <xf numFmtId="38" fontId="7" fillId="3" borderId="36" xfId="8" applyNumberFormat="1" applyFont="1" applyFill="1" applyBorder="1" applyAlignment="1" applyProtection="1">
      <alignment horizontal="right" vertical="center" shrinkToFit="1"/>
    </xf>
    <xf numFmtId="38" fontId="7" fillId="0" borderId="25" xfId="8" applyNumberFormat="1" applyFont="1" applyBorder="1" applyAlignment="1" applyProtection="1">
      <alignment horizontal="right" vertical="center"/>
    </xf>
    <xf numFmtId="0" fontId="22" fillId="5" borderId="26" xfId="8" applyFont="1" applyFill="1" applyBorder="1" applyAlignment="1" applyProtection="1">
      <alignment vertical="center"/>
    </xf>
    <xf numFmtId="38" fontId="7" fillId="0" borderId="0" xfId="8" applyNumberFormat="1" applyFont="1" applyAlignment="1" applyProtection="1">
      <alignment horizontal="right" vertical="center"/>
    </xf>
    <xf numFmtId="58" fontId="2" fillId="0" borderId="0" xfId="8" applyNumberFormat="1" applyAlignment="1" applyProtection="1">
      <alignment horizontal="right" vertical="center"/>
    </xf>
    <xf numFmtId="0" fontId="27" fillId="0" borderId="0" xfId="8" applyFont="1" applyAlignment="1" applyProtection="1">
      <alignment horizontal="right" vertical="center" indent="1"/>
    </xf>
    <xf numFmtId="0" fontId="2" fillId="0" borderId="36" xfId="8" applyBorder="1" applyAlignment="1" applyProtection="1">
      <alignment horizontal="center"/>
    </xf>
    <xf numFmtId="3" fontId="7" fillId="2" borderId="3" xfId="8" applyNumberFormat="1" applyFont="1" applyFill="1" applyBorder="1" applyAlignment="1" applyProtection="1">
      <alignment horizontal="right"/>
      <protection locked="0"/>
    </xf>
    <xf numFmtId="3" fontId="7" fillId="4" borderId="29" xfId="8" applyNumberFormat="1" applyFont="1" applyFill="1" applyBorder="1" applyAlignment="1" applyProtection="1">
      <alignment horizontal="right"/>
      <protection locked="0"/>
    </xf>
    <xf numFmtId="3" fontId="7" fillId="3" borderId="29" xfId="8" applyNumberFormat="1" applyFont="1" applyFill="1" applyBorder="1" applyAlignment="1" applyProtection="1">
      <alignment horizontal="right"/>
    </xf>
    <xf numFmtId="0" fontId="2" fillId="0" borderId="18" xfId="8" applyBorder="1" applyProtection="1"/>
    <xf numFmtId="3" fontId="7" fillId="3" borderId="32" xfId="8" applyNumberFormat="1" applyFont="1" applyFill="1" applyBorder="1" applyAlignment="1" applyProtection="1">
      <alignment horizontal="right"/>
    </xf>
    <xf numFmtId="3" fontId="7" fillId="3" borderId="1" xfId="8" applyNumberFormat="1" applyFont="1" applyFill="1" applyBorder="1" applyAlignment="1" applyProtection="1">
      <alignment horizontal="right"/>
    </xf>
    <xf numFmtId="3" fontId="7" fillId="3" borderId="6" xfId="8" applyNumberFormat="1" applyFont="1" applyFill="1" applyBorder="1" applyAlignment="1" applyProtection="1">
      <alignment horizontal="right"/>
    </xf>
    <xf numFmtId="3" fontId="7" fillId="3" borderId="33" xfId="8" applyNumberFormat="1" applyFont="1" applyFill="1" applyBorder="1" applyAlignment="1" applyProtection="1">
      <alignment horizontal="right"/>
    </xf>
    <xf numFmtId="38" fontId="7" fillId="3" borderId="31" xfId="2" applyFont="1" applyFill="1" applyBorder="1" applyAlignment="1" applyProtection="1">
      <alignment horizontal="right"/>
    </xf>
    <xf numFmtId="3" fontId="7" fillId="3" borderId="36" xfId="8" applyNumberFormat="1" applyFont="1" applyFill="1" applyBorder="1" applyAlignment="1" applyProtection="1">
      <alignment horizontal="right"/>
    </xf>
    <xf numFmtId="0" fontId="7" fillId="0" borderId="37" xfId="8" applyFont="1" applyBorder="1" applyAlignment="1" applyProtection="1">
      <alignment horizontal="center"/>
    </xf>
    <xf numFmtId="0" fontId="2" fillId="0" borderId="29" xfId="8" applyBorder="1" applyAlignment="1" applyProtection="1">
      <alignment horizontal="center" vertical="center"/>
    </xf>
    <xf numFmtId="0" fontId="2" fillId="0" borderId="34" xfId="8" applyBorder="1" applyProtection="1"/>
    <xf numFmtId="38" fontId="2" fillId="3" borderId="3" xfId="2" applyFont="1" applyFill="1" applyBorder="1" applyAlignment="1" applyProtection="1">
      <alignment horizontal="right"/>
    </xf>
    <xf numFmtId="0" fontId="27" fillId="0" borderId="0" xfId="8" applyFont="1" applyAlignment="1" applyProtection="1">
      <alignment horizontal="right" vertical="center" indent="1" shrinkToFit="1"/>
    </xf>
    <xf numFmtId="0" fontId="2" fillId="0" borderId="38" xfId="8" applyBorder="1" applyAlignment="1" applyProtection="1">
      <alignment horizontal="center"/>
    </xf>
    <xf numFmtId="0" fontId="7" fillId="2" borderId="35" xfId="8" applyFont="1" applyFill="1" applyBorder="1" applyAlignment="1" applyProtection="1">
      <alignment horizontal="right"/>
      <protection locked="0"/>
    </xf>
    <xf numFmtId="0" fontId="7" fillId="4" borderId="33" xfId="8" applyFont="1" applyFill="1" applyBorder="1" applyAlignment="1" applyProtection="1">
      <alignment horizontal="right"/>
      <protection locked="0"/>
    </xf>
    <xf numFmtId="0" fontId="7" fillId="3" borderId="33" xfId="8" applyFont="1" applyFill="1" applyBorder="1" applyAlignment="1" applyProtection="1">
      <alignment horizontal="right"/>
    </xf>
    <xf numFmtId="3" fontId="7" fillId="3" borderId="39" xfId="8" applyNumberFormat="1" applyFont="1" applyFill="1" applyBorder="1" applyAlignment="1" applyProtection="1">
      <alignment horizontal="right"/>
    </xf>
    <xf numFmtId="3" fontId="7" fillId="3" borderId="10" xfId="8" applyNumberFormat="1" applyFont="1" applyFill="1" applyBorder="1" applyAlignment="1" applyProtection="1">
      <alignment horizontal="right"/>
    </xf>
    <xf numFmtId="3" fontId="7" fillId="3" borderId="30" xfId="8" applyNumberFormat="1" applyFont="1" applyFill="1" applyBorder="1" applyAlignment="1" applyProtection="1">
      <alignment horizontal="right"/>
    </xf>
    <xf numFmtId="38" fontId="7" fillId="3" borderId="36" xfId="2" applyFont="1" applyFill="1" applyBorder="1" applyAlignment="1" applyProtection="1">
      <alignment horizontal="right"/>
    </xf>
    <xf numFmtId="3" fontId="7" fillId="3" borderId="28" xfId="8" applyNumberFormat="1" applyFont="1" applyFill="1" applyBorder="1" applyAlignment="1" applyProtection="1">
      <alignment horizontal="right"/>
    </xf>
    <xf numFmtId="3" fontId="7" fillId="3" borderId="13" xfId="8" applyNumberFormat="1" applyFont="1" applyFill="1" applyBorder="1" applyAlignment="1" applyProtection="1">
      <alignment horizontal="right"/>
    </xf>
    <xf numFmtId="0" fontId="2" fillId="0" borderId="39" xfId="8" applyBorder="1" applyAlignment="1" applyProtection="1">
      <alignment horizontal="center" vertical="center"/>
    </xf>
    <xf numFmtId="0" fontId="27" fillId="0" borderId="32" xfId="8" applyFont="1" applyBorder="1" applyAlignment="1" applyProtection="1">
      <alignment horizontal="left"/>
    </xf>
    <xf numFmtId="38" fontId="2" fillId="3" borderId="6" xfId="2" applyFont="1" applyFill="1" applyBorder="1" applyAlignment="1" applyProtection="1">
      <alignment horizontal="right"/>
    </xf>
    <xf numFmtId="0" fontId="2" fillId="4" borderId="0" xfId="8" applyFill="1" applyAlignment="1" applyProtection="1">
      <alignment horizontal="right" vertical="center"/>
      <protection locked="0"/>
    </xf>
    <xf numFmtId="0" fontId="2" fillId="2" borderId="0" xfId="8" applyFont="1" applyFill="1" applyAlignment="1" applyProtection="1">
      <alignment horizontal="left" vertical="center" shrinkToFit="1"/>
      <protection locked="0"/>
    </xf>
    <xf numFmtId="0" fontId="7" fillId="2" borderId="3" xfId="8" applyFont="1" applyFill="1" applyBorder="1" applyAlignment="1" applyProtection="1">
      <alignment horizontal="left" wrapText="1" shrinkToFit="1"/>
      <protection locked="0"/>
    </xf>
    <xf numFmtId="0" fontId="7" fillId="2" borderId="29" xfId="8" applyFont="1" applyFill="1" applyBorder="1" applyAlignment="1" applyProtection="1">
      <alignment horizontal="left" wrapText="1" shrinkToFit="1"/>
      <protection locked="0"/>
    </xf>
    <xf numFmtId="0" fontId="7" fillId="0" borderId="29" xfId="8" applyFont="1" applyBorder="1" applyAlignment="1" applyProtection="1">
      <alignment horizontal="left" wrapText="1"/>
    </xf>
    <xf numFmtId="0" fontId="7" fillId="4" borderId="32" xfId="8" applyFont="1" applyFill="1" applyBorder="1" applyAlignment="1" applyProtection="1">
      <alignment horizontal="left" shrinkToFit="1"/>
      <protection locked="0"/>
    </xf>
    <xf numFmtId="0" fontId="7" fillId="4" borderId="6" xfId="8" applyFont="1" applyFill="1" applyBorder="1" applyAlignment="1" applyProtection="1">
      <alignment horizontal="left" shrinkToFit="1"/>
      <protection locked="0"/>
    </xf>
    <xf numFmtId="0" fontId="7" fillId="4" borderId="1" xfId="8" applyFont="1" applyFill="1" applyBorder="1" applyAlignment="1" applyProtection="1">
      <alignment horizontal="left" shrinkToFit="1"/>
      <protection locked="0"/>
    </xf>
    <xf numFmtId="3" fontId="7" fillId="4" borderId="1" xfId="8" applyNumberFormat="1" applyFont="1" applyFill="1" applyBorder="1" applyAlignment="1" applyProtection="1">
      <alignment horizontal="left" shrinkToFit="1"/>
      <protection locked="0"/>
    </xf>
    <xf numFmtId="0" fontId="7" fillId="0" borderId="36" xfId="8" applyFont="1" applyBorder="1" applyAlignment="1" applyProtection="1">
      <alignment horizontal="left" shrinkToFit="1"/>
    </xf>
    <xf numFmtId="49" fontId="7" fillId="0" borderId="38" xfId="8" applyNumberFormat="1" applyFont="1" applyBorder="1" applyAlignment="1" applyProtection="1">
      <alignment horizontal="left" vertical="center" wrapText="1"/>
    </xf>
    <xf numFmtId="0" fontId="30" fillId="0" borderId="37" xfId="8" applyFont="1" applyBorder="1" applyAlignment="1" applyProtection="1">
      <alignment horizontal="right" shrinkToFit="1"/>
    </xf>
    <xf numFmtId="0" fontId="2" fillId="0" borderId="34" xfId="8" applyBorder="1" applyAlignment="1" applyProtection="1">
      <alignment horizontal="center" vertical="center"/>
    </xf>
    <xf numFmtId="38" fontId="2" fillId="3" borderId="1" xfId="2" applyFont="1" applyFill="1" applyBorder="1" applyAlignment="1" applyProtection="1">
      <alignment horizontal="right"/>
    </xf>
    <xf numFmtId="38" fontId="7" fillId="0" borderId="25" xfId="8" applyNumberFormat="1" applyFont="1" applyFill="1" applyBorder="1" applyAlignment="1" applyProtection="1">
      <alignment horizontal="left" vertical="center"/>
    </xf>
    <xf numFmtId="0" fontId="9" fillId="6" borderId="0" xfId="8" applyFont="1" applyFill="1" applyAlignment="1" applyProtection="1">
      <alignment horizontal="left" vertical="center"/>
    </xf>
    <xf numFmtId="0" fontId="2" fillId="0" borderId="0" xfId="8" applyFont="1" applyFill="1" applyAlignment="1" applyProtection="1">
      <alignment horizontal="left" vertical="center" shrinkToFit="1"/>
    </xf>
    <xf numFmtId="0" fontId="2" fillId="0" borderId="40" xfId="8" applyBorder="1" applyAlignment="1" applyProtection="1">
      <alignment horizontal="center"/>
    </xf>
    <xf numFmtId="0" fontId="7" fillId="2" borderId="41" xfId="8" applyFont="1" applyFill="1" applyBorder="1" applyAlignment="1" applyProtection="1">
      <alignment horizontal="left" wrapText="1" shrinkToFit="1"/>
      <protection locked="0"/>
    </xf>
    <xf numFmtId="0" fontId="7" fillId="2" borderId="42" xfId="8" applyFont="1" applyFill="1" applyBorder="1" applyAlignment="1" applyProtection="1">
      <alignment horizontal="left" wrapText="1" shrinkToFit="1"/>
      <protection locked="0"/>
    </xf>
    <xf numFmtId="0" fontId="7" fillId="0" borderId="42" xfId="8" applyFont="1" applyBorder="1" applyAlignment="1" applyProtection="1">
      <alignment horizontal="left"/>
    </xf>
    <xf numFmtId="0" fontId="7" fillId="4" borderId="43" xfId="8" applyFont="1" applyFill="1" applyBorder="1" applyAlignment="1" applyProtection="1">
      <alignment horizontal="left" shrinkToFit="1"/>
      <protection locked="0"/>
    </xf>
    <xf numFmtId="0" fontId="7" fillId="4" borderId="44" xfId="8" applyFont="1" applyFill="1" applyBorder="1" applyAlignment="1" applyProtection="1">
      <alignment horizontal="left" shrinkToFit="1"/>
      <protection locked="0"/>
    </xf>
    <xf numFmtId="0" fontId="7" fillId="4" borderId="45" xfId="8" applyFont="1" applyFill="1" applyBorder="1" applyAlignment="1" applyProtection="1">
      <alignment horizontal="left" shrinkToFit="1"/>
      <protection locked="0"/>
    </xf>
    <xf numFmtId="0" fontId="7" fillId="0" borderId="40" xfId="8" applyFont="1" applyBorder="1" applyAlignment="1" applyProtection="1">
      <alignment horizontal="left" shrinkToFit="1"/>
    </xf>
    <xf numFmtId="180" fontId="7" fillId="4" borderId="40" xfId="8" applyNumberFormat="1" applyFont="1" applyFill="1" applyBorder="1" applyAlignment="1" applyProtection="1">
      <alignment horizontal="right"/>
      <protection locked="0"/>
    </xf>
    <xf numFmtId="180" fontId="7" fillId="4" borderId="13" xfId="8" applyNumberFormat="1" applyFont="1" applyFill="1" applyBorder="1" applyAlignment="1" applyProtection="1">
      <alignment horizontal="right"/>
      <protection locked="0"/>
    </xf>
    <xf numFmtId="0" fontId="2" fillId="0" borderId="46" xfId="8" applyBorder="1" applyAlignment="1" applyProtection="1">
      <alignment horizontal="center" vertical="center"/>
    </xf>
    <xf numFmtId="0" fontId="2" fillId="0" borderId="42" xfId="8" applyBorder="1" applyAlignment="1" applyProtection="1">
      <alignment horizontal="center" vertical="center"/>
    </xf>
    <xf numFmtId="0" fontId="27" fillId="0" borderId="46" xfId="8" applyFont="1" applyBorder="1" applyAlignment="1" applyProtection="1">
      <alignment horizontal="left"/>
    </xf>
    <xf numFmtId="38" fontId="2" fillId="3" borderId="41" xfId="2" applyFont="1" applyFill="1" applyBorder="1" applyAlignment="1" applyProtection="1">
      <alignment horizontal="right"/>
    </xf>
    <xf numFmtId="38" fontId="2" fillId="3" borderId="45" xfId="2" applyFont="1" applyFill="1" applyBorder="1" applyAlignment="1" applyProtection="1">
      <alignment horizontal="right"/>
    </xf>
    <xf numFmtId="38" fontId="7" fillId="3" borderId="47" xfId="8" applyNumberFormat="1" applyFont="1" applyFill="1" applyBorder="1" applyAlignment="1" applyProtection="1">
      <alignment horizontal="right" vertical="center" shrinkToFit="1"/>
    </xf>
    <xf numFmtId="0" fontId="22" fillId="0" borderId="26" xfId="8" applyFont="1" applyBorder="1" applyAlignment="1" applyProtection="1">
      <alignment vertical="center"/>
    </xf>
    <xf numFmtId="0" fontId="9" fillId="0" borderId="0" xfId="8" applyFont="1" applyAlignment="1" applyProtection="1">
      <alignment vertical="center"/>
    </xf>
    <xf numFmtId="0" fontId="9" fillId="0" borderId="0" xfId="8" applyFont="1" applyAlignment="1" applyProtection="1">
      <alignment horizontal="left" vertical="center"/>
    </xf>
    <xf numFmtId="0" fontId="31" fillId="0" borderId="0" xfId="8" applyFont="1" applyFill="1" applyProtection="1"/>
    <xf numFmtId="0" fontId="2" fillId="0" borderId="0" xfId="8" applyFont="1" applyFill="1" applyAlignment="1" applyProtection="1">
      <alignment horizontal="center" vertical="center"/>
    </xf>
    <xf numFmtId="0" fontId="27" fillId="0" borderId="0" xfId="8" applyFont="1" applyFill="1" applyAlignment="1" applyProtection="1">
      <alignment horizontal="left"/>
    </xf>
    <xf numFmtId="38" fontId="2" fillId="0" borderId="0" xfId="2" applyFont="1" applyFill="1" applyAlignment="1" applyProtection="1">
      <alignment horizontal="right"/>
    </xf>
    <xf numFmtId="0" fontId="7" fillId="0" borderId="0" xfId="0" applyFont="1" applyBorder="1" applyAlignment="1" applyProtection="1">
      <alignment horizontal="center" vertical="center"/>
    </xf>
    <xf numFmtId="0" fontId="7" fillId="0" borderId="0" xfId="8" applyFont="1" applyBorder="1" applyAlignment="1" applyProtection="1">
      <alignment horizontal="left" shrinkToFit="1"/>
    </xf>
    <xf numFmtId="0" fontId="7" fillId="0" borderId="0" xfId="0" applyFont="1" applyBorder="1" applyProtection="1">
      <alignment vertical="center"/>
    </xf>
    <xf numFmtId="0" fontId="32" fillId="0" borderId="48" xfId="0" applyFont="1" applyBorder="1" applyAlignment="1" applyProtection="1">
      <alignment horizontal="center" vertical="center"/>
    </xf>
    <xf numFmtId="0" fontId="25" fillId="0" borderId="49" xfId="8" applyFont="1" applyBorder="1" applyAlignment="1" applyProtection="1">
      <alignment horizontal="center" vertical="center"/>
    </xf>
    <xf numFmtId="0" fontId="2" fillId="0" borderId="50" xfId="8" applyFont="1" applyBorder="1" applyAlignment="1" applyProtection="1">
      <alignment horizontal="center" vertical="center"/>
    </xf>
    <xf numFmtId="0" fontId="32" fillId="2" borderId="51" xfId="8" applyFont="1" applyFill="1" applyBorder="1" applyAlignment="1" applyProtection="1">
      <alignment horizontal="center"/>
      <protection locked="0"/>
    </xf>
    <xf numFmtId="0" fontId="32" fillId="2" borderId="52" xfId="8" applyFont="1" applyFill="1" applyBorder="1" applyAlignment="1" applyProtection="1">
      <alignment horizontal="center"/>
      <protection locked="0"/>
    </xf>
    <xf numFmtId="38" fontId="32" fillId="3" borderId="53" xfId="30" applyFont="1" applyFill="1" applyBorder="1" applyAlignment="1" applyProtection="1">
      <alignment horizontal="center" shrinkToFit="1"/>
    </xf>
    <xf numFmtId="0" fontId="33" fillId="3" borderId="54" xfId="8" applyFont="1" applyFill="1" applyBorder="1" applyAlignment="1" applyProtection="1">
      <alignment horizontal="center" vertical="center"/>
    </xf>
    <xf numFmtId="0" fontId="33" fillId="3" borderId="55" xfId="8" applyFont="1" applyFill="1" applyBorder="1" applyAlignment="1" applyProtection="1">
      <alignment horizontal="center" vertical="center"/>
    </xf>
    <xf numFmtId="0" fontId="33" fillId="3" borderId="53" xfId="8" applyFont="1" applyFill="1" applyBorder="1" applyAlignment="1" applyProtection="1">
      <alignment horizontal="center" vertical="center"/>
    </xf>
    <xf numFmtId="0" fontId="2" fillId="0" borderId="0" xfId="8" applyFont="1" applyBorder="1" applyAlignment="1" applyProtection="1">
      <alignment horizontal="left"/>
    </xf>
    <xf numFmtId="0" fontId="32" fillId="0" borderId="56" xfId="0" applyFont="1" applyBorder="1" applyAlignment="1" applyProtection="1">
      <alignment horizontal="center" vertical="center"/>
    </xf>
    <xf numFmtId="0" fontId="25" fillId="0" borderId="57" xfId="8" applyFont="1" applyBorder="1" applyAlignment="1" applyProtection="1">
      <alignment horizontal="center" vertical="center"/>
    </xf>
    <xf numFmtId="0" fontId="2" fillId="0" borderId="56" xfId="8" applyFont="1" applyBorder="1" applyAlignment="1" applyProtection="1">
      <alignment horizontal="center" vertical="center"/>
    </xf>
    <xf numFmtId="0" fontId="32" fillId="0" borderId="10" xfId="8" applyFont="1" applyBorder="1" applyAlignment="1" applyProtection="1">
      <alignment horizontal="center"/>
    </xf>
    <xf numFmtId="0" fontId="32" fillId="0" borderId="58" xfId="8" applyFont="1" applyBorder="1" applyAlignment="1" applyProtection="1">
      <alignment horizontal="center"/>
    </xf>
    <xf numFmtId="38" fontId="32" fillId="0" borderId="18" xfId="30" applyFont="1" applyBorder="1" applyAlignment="1" applyProtection="1">
      <alignment horizontal="center" shrinkToFit="1"/>
    </xf>
    <xf numFmtId="0" fontId="33" fillId="3" borderId="25" xfId="8" applyFont="1" applyFill="1" applyBorder="1" applyAlignment="1" applyProtection="1">
      <alignment horizontal="center" vertical="center"/>
    </xf>
    <xf numFmtId="0" fontId="33" fillId="3" borderId="0" xfId="8" applyFont="1" applyFill="1" applyBorder="1" applyAlignment="1" applyProtection="1">
      <alignment horizontal="center" vertical="center"/>
    </xf>
    <xf numFmtId="0" fontId="33" fillId="3" borderId="18" xfId="8" applyFont="1" applyFill="1" applyBorder="1" applyAlignment="1" applyProtection="1">
      <alignment horizontal="center" vertical="center"/>
    </xf>
    <xf numFmtId="0" fontId="7" fillId="0" borderId="0" xfId="0" applyFont="1" applyBorder="1" applyAlignment="1" applyProtection="1">
      <alignment horizontal="centerContinuous" vertical="center"/>
    </xf>
    <xf numFmtId="0" fontId="7" fillId="0" borderId="0" xfId="0" applyFont="1" applyFill="1" applyBorder="1" applyAlignment="1" applyProtection="1">
      <alignment horizontal="center" vertical="center" shrinkToFit="1"/>
    </xf>
    <xf numFmtId="38" fontId="34" fillId="0" borderId="0" xfId="30" applyFont="1" applyFill="1" applyBorder="1" applyAlignment="1" applyProtection="1">
      <alignment horizontal="right" vertical="center" shrinkToFit="1"/>
    </xf>
    <xf numFmtId="38" fontId="34" fillId="0" borderId="0" xfId="30" applyFont="1" applyFill="1" applyBorder="1" applyAlignment="1" applyProtection="1">
      <alignment horizontal="right" vertical="center"/>
    </xf>
    <xf numFmtId="0" fontId="25" fillId="0" borderId="59" xfId="8" applyFont="1" applyBorder="1" applyAlignment="1" applyProtection="1">
      <alignment horizontal="center" vertical="center"/>
    </xf>
    <xf numFmtId="0" fontId="2" fillId="0" borderId="60" xfId="8" applyFont="1" applyBorder="1" applyAlignment="1" applyProtection="1">
      <alignment horizontal="center" vertical="center"/>
    </xf>
    <xf numFmtId="0" fontId="32" fillId="2" borderId="61" xfId="8" applyFont="1" applyFill="1" applyBorder="1" applyAlignment="1" applyProtection="1">
      <alignment horizontal="center"/>
      <protection locked="0"/>
    </xf>
    <xf numFmtId="0" fontId="32" fillId="2" borderId="62" xfId="8" applyFont="1" applyFill="1" applyBorder="1" applyAlignment="1" applyProtection="1">
      <alignment horizontal="center"/>
      <protection locked="0"/>
    </xf>
    <xf numFmtId="38" fontId="32" fillId="3" borderId="63" xfId="30" applyFont="1" applyFill="1" applyBorder="1" applyAlignment="1" applyProtection="1">
      <alignment horizontal="center" shrinkToFit="1"/>
    </xf>
    <xf numFmtId="0" fontId="33" fillId="3" borderId="64" xfId="8" applyFont="1" applyFill="1" applyBorder="1" applyAlignment="1" applyProtection="1">
      <alignment horizontal="center" vertical="center"/>
    </xf>
    <xf numFmtId="0" fontId="33" fillId="3" borderId="65" xfId="8" applyFont="1" applyFill="1" applyBorder="1" applyAlignment="1" applyProtection="1">
      <alignment horizontal="center" vertical="center"/>
    </xf>
    <xf numFmtId="0" fontId="33" fillId="3" borderId="63" xfId="8" applyFont="1" applyFill="1" applyBorder="1" applyAlignment="1" applyProtection="1">
      <alignment horizontal="center" vertical="center"/>
    </xf>
    <xf numFmtId="0" fontId="32" fillId="0" borderId="10" xfId="0" applyFont="1" applyBorder="1" applyAlignment="1" applyProtection="1">
      <alignment horizontal="center" vertical="center"/>
    </xf>
    <xf numFmtId="0" fontId="32" fillId="0" borderId="10" xfId="0" applyFont="1" applyBorder="1" applyAlignment="1" applyProtection="1">
      <alignment horizontal="center" vertical="center" shrinkToFit="1"/>
    </xf>
    <xf numFmtId="0" fontId="7" fillId="0" borderId="66" xfId="0" applyFont="1" applyBorder="1" applyAlignment="1" applyProtection="1">
      <alignment horizontal="center" vertical="center" shrinkToFit="1"/>
    </xf>
    <xf numFmtId="0" fontId="7" fillId="0" borderId="67" xfId="0" applyFont="1" applyBorder="1" applyProtection="1">
      <alignment vertical="center"/>
    </xf>
    <xf numFmtId="0" fontId="35" fillId="0" borderId="67" xfId="0" applyFont="1" applyBorder="1" applyProtection="1">
      <alignment vertical="center"/>
    </xf>
    <xf numFmtId="0" fontId="35" fillId="0" borderId="68" xfId="0" applyFont="1" applyBorder="1" applyProtection="1">
      <alignment vertical="center"/>
    </xf>
    <xf numFmtId="38" fontId="36" fillId="3" borderId="69" xfId="0" applyNumberFormat="1" applyFont="1" applyFill="1" applyBorder="1" applyAlignment="1" applyProtection="1">
      <alignment horizontal="center" vertical="center" shrinkToFit="1"/>
    </xf>
    <xf numFmtId="0" fontId="33" fillId="3" borderId="70" xfId="0" applyFont="1" applyFill="1" applyBorder="1" applyAlignment="1" applyProtection="1">
      <alignment horizontal="center" vertical="center" wrapText="1"/>
    </xf>
    <xf numFmtId="0" fontId="33" fillId="3" borderId="71" xfId="0" applyFont="1" applyFill="1" applyBorder="1" applyAlignment="1" applyProtection="1">
      <alignment horizontal="center" vertical="center" wrapText="1"/>
    </xf>
    <xf numFmtId="0" fontId="33" fillId="3" borderId="72" xfId="0" applyFont="1" applyFill="1" applyBorder="1" applyAlignment="1" applyProtection="1">
      <alignment horizontal="center" vertical="center" wrapText="1"/>
    </xf>
    <xf numFmtId="0" fontId="7" fillId="0" borderId="48" xfId="0" applyFont="1" applyBorder="1" applyAlignment="1" applyProtection="1">
      <alignment horizontal="center" vertical="center" shrinkToFit="1"/>
    </xf>
    <xf numFmtId="0" fontId="7" fillId="0" borderId="73" xfId="0" applyFont="1" applyBorder="1" applyProtection="1">
      <alignment vertical="center"/>
    </xf>
    <xf numFmtId="0" fontId="35" fillId="0" borderId="73" xfId="0" applyFont="1" applyBorder="1" applyProtection="1">
      <alignment vertical="center"/>
    </xf>
    <xf numFmtId="0" fontId="35" fillId="0" borderId="74" xfId="0" applyFont="1" applyBorder="1" applyProtection="1">
      <alignment vertical="center"/>
    </xf>
    <xf numFmtId="38" fontId="36" fillId="3" borderId="0" xfId="0" applyNumberFormat="1" applyFont="1" applyFill="1" applyBorder="1" applyAlignment="1" applyProtection="1">
      <alignment horizontal="center" vertical="center" shrinkToFit="1"/>
    </xf>
    <xf numFmtId="0" fontId="33" fillId="3" borderId="64" xfId="0" applyFont="1" applyFill="1" applyBorder="1" applyAlignment="1" applyProtection="1">
      <alignment horizontal="center" vertical="center" wrapText="1"/>
    </xf>
    <xf numFmtId="0" fontId="33" fillId="3" borderId="65" xfId="0" applyFont="1" applyFill="1" applyBorder="1" applyAlignment="1" applyProtection="1">
      <alignment horizontal="center" vertical="center" wrapText="1"/>
    </xf>
    <xf numFmtId="0" fontId="33" fillId="3" borderId="63" xfId="0" applyFont="1" applyFill="1" applyBorder="1" applyAlignment="1" applyProtection="1">
      <alignment horizontal="center" vertical="center" wrapText="1"/>
    </xf>
    <xf numFmtId="0" fontId="32" fillId="0" borderId="75" xfId="0" applyFont="1" applyBorder="1" applyAlignment="1" applyProtection="1">
      <alignment horizontal="center" vertical="center" shrinkToFit="1"/>
    </xf>
    <xf numFmtId="0" fontId="7" fillId="0" borderId="76" xfId="0" applyFont="1" applyBorder="1" applyAlignment="1" applyProtection="1">
      <alignment horizontal="center" vertical="center" shrinkToFit="1"/>
    </xf>
    <xf numFmtId="0" fontId="32" fillId="4" borderId="77" xfId="0" applyFont="1" applyFill="1" applyBorder="1" applyAlignment="1" applyProtection="1">
      <alignment horizontal="center" vertical="center"/>
      <protection locked="0"/>
    </xf>
    <xf numFmtId="0" fontId="32" fillId="4" borderId="78" xfId="0" applyFont="1" applyFill="1" applyBorder="1" applyAlignment="1" applyProtection="1">
      <alignment horizontal="center" vertical="center"/>
      <protection locked="0"/>
    </xf>
    <xf numFmtId="0" fontId="32" fillId="3" borderId="23" xfId="0" applyFont="1" applyFill="1" applyBorder="1" applyAlignment="1" applyProtection="1">
      <alignment horizontal="center" vertical="center" shrinkToFit="1"/>
    </xf>
    <xf numFmtId="0" fontId="35" fillId="0" borderId="0" xfId="0" applyFont="1" applyProtection="1">
      <alignment vertical="center"/>
    </xf>
    <xf numFmtId="38" fontId="34" fillId="0" borderId="0" xfId="0" applyNumberFormat="1" applyFont="1" applyFill="1" applyBorder="1" applyProtection="1">
      <alignment vertical="center"/>
    </xf>
    <xf numFmtId="0" fontId="32" fillId="0" borderId="66" xfId="0" applyFont="1" applyBorder="1" applyAlignment="1" applyProtection="1">
      <alignment horizontal="center" vertical="center"/>
    </xf>
    <xf numFmtId="0" fontId="32" fillId="0" borderId="79" xfId="0" applyFont="1" applyBorder="1" applyAlignment="1" applyProtection="1">
      <alignment horizontal="center" vertical="center" shrinkToFit="1"/>
    </xf>
    <xf numFmtId="0" fontId="7" fillId="0" borderId="80" xfId="0" applyFont="1" applyBorder="1" applyAlignment="1" applyProtection="1">
      <alignment horizontal="center" vertical="center" shrinkToFit="1"/>
    </xf>
    <xf numFmtId="0" fontId="32" fillId="4" borderId="81" xfId="0" applyFont="1" applyFill="1" applyBorder="1" applyAlignment="1" applyProtection="1">
      <alignment horizontal="center" vertical="center"/>
      <protection locked="0"/>
    </xf>
    <xf numFmtId="0" fontId="32" fillId="4" borderId="82" xfId="0" applyFont="1" applyFill="1" applyBorder="1" applyAlignment="1" applyProtection="1">
      <alignment horizontal="center" vertical="center"/>
      <protection locked="0"/>
    </xf>
    <xf numFmtId="0" fontId="32" fillId="3" borderId="83" xfId="0" applyFont="1" applyFill="1" applyBorder="1" applyAlignment="1" applyProtection="1">
      <alignment horizontal="center" vertical="center" shrinkToFit="1"/>
    </xf>
    <xf numFmtId="0" fontId="7" fillId="0" borderId="0" xfId="0" applyFont="1" applyFill="1" applyAlignment="1" applyProtection="1">
      <alignment horizontal="centerContinuous" vertical="center"/>
    </xf>
    <xf numFmtId="0" fontId="7" fillId="0" borderId="0" xfId="0" applyFont="1" applyFill="1" applyAlignment="1" applyProtection="1">
      <alignment horizontal="center" vertical="center" shrinkToFit="1"/>
    </xf>
    <xf numFmtId="38" fontId="34" fillId="0" borderId="0" xfId="30" applyFont="1" applyFill="1" applyAlignment="1" applyProtection="1">
      <alignment horizontal="right" vertical="center" shrinkToFit="1"/>
    </xf>
    <xf numFmtId="38" fontId="34" fillId="0" borderId="0" xfId="0" applyNumberFormat="1" applyFont="1" applyFill="1" applyProtection="1">
      <alignment vertical="center"/>
    </xf>
    <xf numFmtId="0" fontId="2" fillId="0" borderId="0" xfId="8" applyFont="1" applyFill="1" applyBorder="1" applyAlignment="1" applyProtection="1">
      <alignment horizontal="center"/>
    </xf>
    <xf numFmtId="0" fontId="32" fillId="0" borderId="0" xfId="0" applyFont="1" applyFill="1" applyBorder="1" applyAlignment="1" applyProtection="1">
      <alignment horizontal="center" vertical="center" shrinkToFit="1"/>
    </xf>
    <xf numFmtId="0" fontId="32" fillId="0" borderId="0" xfId="0" applyFont="1" applyFill="1" applyBorder="1" applyAlignment="1" applyProtection="1">
      <alignment horizontal="center" vertical="center"/>
    </xf>
    <xf numFmtId="0" fontId="35" fillId="0" borderId="0" xfId="0" applyFont="1" applyFill="1" applyBorder="1" applyProtection="1">
      <alignment vertical="center"/>
    </xf>
    <xf numFmtId="0" fontId="2" fillId="0" borderId="24" xfId="8" applyBorder="1" applyAlignment="1" applyProtection="1">
      <alignment horizontal="center" vertical="center"/>
    </xf>
    <xf numFmtId="0" fontId="2" fillId="0" borderId="84" xfId="8" applyBorder="1" applyAlignment="1" applyProtection="1">
      <alignment horizontal="center" vertical="center"/>
    </xf>
    <xf numFmtId="0" fontId="2" fillId="0" borderId="16" xfId="8" applyBorder="1" applyProtection="1"/>
    <xf numFmtId="38" fontId="31" fillId="3" borderId="19" xfId="2" applyFont="1" applyFill="1" applyBorder="1" applyAlignment="1" applyProtection="1">
      <alignment horizontal="right"/>
    </xf>
    <xf numFmtId="38" fontId="31" fillId="3" borderId="17" xfId="2" applyFont="1" applyFill="1" applyBorder="1" applyAlignment="1" applyProtection="1">
      <alignment horizontal="right"/>
    </xf>
    <xf numFmtId="38" fontId="31" fillId="3" borderId="21" xfId="2" applyFont="1" applyFill="1" applyBorder="1" applyAlignment="1" applyProtection="1">
      <alignment horizontal="right"/>
    </xf>
    <xf numFmtId="38" fontId="31" fillId="0" borderId="0" xfId="2" applyFont="1" applyFill="1" applyBorder="1" applyAlignment="1" applyProtection="1">
      <alignment horizontal="right"/>
    </xf>
    <xf numFmtId="0" fontId="2" fillId="0" borderId="85" xfId="8" applyBorder="1" applyAlignment="1" applyProtection="1">
      <alignment horizontal="center" vertical="center"/>
    </xf>
    <xf numFmtId="0" fontId="27" fillId="0" borderId="41" xfId="8" applyFont="1" applyBorder="1" applyAlignment="1" applyProtection="1">
      <alignment horizontal="left"/>
    </xf>
    <xf numFmtId="38" fontId="31" fillId="3" borderId="45" xfId="2" applyFont="1" applyFill="1" applyBorder="1" applyAlignment="1" applyProtection="1">
      <alignment horizontal="right"/>
    </xf>
    <xf numFmtId="38" fontId="31" fillId="3" borderId="42" xfId="2" applyFont="1" applyFill="1" applyBorder="1" applyAlignment="1" applyProtection="1">
      <alignment horizontal="right"/>
    </xf>
    <xf numFmtId="38" fontId="31" fillId="3" borderId="47" xfId="2" applyFont="1" applyFill="1" applyBorder="1" applyAlignment="1" applyProtection="1">
      <alignment horizontal="right"/>
    </xf>
    <xf numFmtId="0" fontId="2" fillId="0" borderId="0" xfId="8"/>
    <xf numFmtId="0" fontId="37" fillId="0" borderId="0" xfId="8" applyFont="1" applyAlignment="1">
      <alignment horizontal="justify"/>
    </xf>
    <xf numFmtId="0" fontId="38" fillId="0" borderId="0" xfId="0" applyFont="1" applyAlignment="1"/>
    <xf numFmtId="0" fontId="39" fillId="0" borderId="0" xfId="8" applyFont="1" applyAlignment="1">
      <alignment vertical="center"/>
    </xf>
    <xf numFmtId="0" fontId="40" fillId="0" borderId="0" xfId="0" applyFont="1" applyAlignment="1"/>
    <xf numFmtId="0" fontId="41" fillId="0" borderId="0" xfId="8" applyFont="1" applyAlignment="1">
      <alignment horizontal="left"/>
    </xf>
    <xf numFmtId="0" fontId="37" fillId="0" borderId="0" xfId="8" applyFont="1" applyAlignment="1">
      <alignment horizontal="center"/>
    </xf>
    <xf numFmtId="0" fontId="42" fillId="0" borderId="22" xfId="8" applyFont="1" applyBorder="1" applyAlignment="1">
      <alignment horizontal="center" vertical="center" wrapText="1"/>
    </xf>
    <xf numFmtId="0" fontId="42" fillId="0" borderId="86" xfId="8" applyFont="1" applyBorder="1" applyAlignment="1">
      <alignment horizontal="center" vertical="center" wrapText="1"/>
    </xf>
    <xf numFmtId="0" fontId="42" fillId="0" borderId="23" xfId="8" applyFont="1" applyBorder="1" applyAlignment="1">
      <alignment horizontal="center" vertical="center" wrapText="1"/>
    </xf>
    <xf numFmtId="177" fontId="43" fillId="3" borderId="24" xfId="8" applyNumberFormat="1" applyFont="1" applyFill="1" applyBorder="1" applyAlignment="1" applyProtection="1">
      <alignment horizontal="center" vertical="center" wrapText="1" shrinkToFit="1"/>
    </xf>
    <xf numFmtId="177" fontId="43" fillId="3" borderId="19" xfId="8" applyNumberFormat="1" applyFont="1" applyFill="1" applyBorder="1" applyAlignment="1" applyProtection="1">
      <alignment horizontal="center" vertical="center" wrapText="1" shrinkToFit="1"/>
    </xf>
    <xf numFmtId="0" fontId="43" fillId="0" borderId="21" xfId="8" applyFont="1" applyBorder="1" applyAlignment="1" applyProtection="1">
      <alignment horizontal="center" vertical="center" wrapText="1"/>
    </xf>
    <xf numFmtId="0" fontId="43" fillId="0" borderId="0" xfId="11" applyFont="1" applyBorder="1" applyAlignment="1">
      <alignment horizontal="center" vertical="center" wrapText="1"/>
    </xf>
    <xf numFmtId="0" fontId="43" fillId="0" borderId="0" xfId="11" applyFont="1" applyAlignment="1">
      <alignment horizontal="center" vertical="center" wrapText="1"/>
    </xf>
    <xf numFmtId="0" fontId="4" fillId="0" borderId="0" xfId="8" applyFont="1" applyAlignment="1">
      <alignment horizontal="center" vertical="center" wrapText="1"/>
    </xf>
    <xf numFmtId="0" fontId="44" fillId="0" borderId="0" xfId="8" applyFont="1" applyAlignment="1">
      <alignment horizontal="justify"/>
    </xf>
    <xf numFmtId="0" fontId="45" fillId="3" borderId="0" xfId="8" applyNumberFormat="1" applyFont="1" applyFill="1" applyAlignment="1">
      <alignment horizontal="center"/>
    </xf>
    <xf numFmtId="0" fontId="42" fillId="0" borderId="87" xfId="8" applyFont="1" applyBorder="1" applyAlignment="1" applyProtection="1">
      <alignment horizontal="center" vertical="center" wrapText="1"/>
    </xf>
    <xf numFmtId="0" fontId="42" fillId="0" borderId="88" xfId="8" applyFont="1" applyBorder="1" applyAlignment="1" applyProtection="1">
      <alignment horizontal="center" vertical="center" wrapText="1"/>
    </xf>
    <xf numFmtId="0" fontId="42" fillId="0" borderId="35" xfId="8" applyFont="1" applyBorder="1" applyAlignment="1" applyProtection="1">
      <alignment horizontal="center" vertical="center" wrapText="1"/>
    </xf>
    <xf numFmtId="0" fontId="42" fillId="0" borderId="29" xfId="8" applyFont="1" applyBorder="1" applyAlignment="1" applyProtection="1">
      <alignment horizontal="center" vertical="center" wrapText="1"/>
    </xf>
    <xf numFmtId="38" fontId="43" fillId="3" borderId="34" xfId="30" applyFont="1" applyFill="1" applyBorder="1" applyAlignment="1" applyProtection="1">
      <alignment vertical="center" shrinkToFit="1"/>
    </xf>
    <xf numFmtId="38" fontId="43" fillId="3" borderId="1" xfId="30" applyFont="1" applyFill="1" applyBorder="1" applyAlignment="1" applyProtection="1">
      <alignment vertical="center" shrinkToFit="1"/>
    </xf>
    <xf numFmtId="3" fontId="43" fillId="3" borderId="36" xfId="8" applyNumberFormat="1" applyFont="1" applyFill="1" applyBorder="1" applyAlignment="1" applyProtection="1">
      <alignment vertical="center" shrinkToFit="1"/>
    </xf>
    <xf numFmtId="3" fontId="43" fillId="0" borderId="0" xfId="11" applyNumberFormat="1" applyFont="1" applyAlignment="1">
      <alignment vertical="center" shrinkToFit="1"/>
    </xf>
    <xf numFmtId="0" fontId="2" fillId="0" borderId="0" xfId="8" applyAlignment="1">
      <alignment vertical="center"/>
    </xf>
    <xf numFmtId="0" fontId="46" fillId="0" borderId="0" xfId="8" applyFont="1" applyAlignment="1">
      <alignment horizontal="left"/>
    </xf>
    <xf numFmtId="38" fontId="43" fillId="2" borderId="34" xfId="30" applyFont="1" applyFill="1" applyBorder="1" applyAlignment="1" applyProtection="1">
      <alignment vertical="center" shrinkToFit="1"/>
      <protection locked="0"/>
    </xf>
    <xf numFmtId="38" fontId="43" fillId="2" borderId="1" xfId="30" applyFont="1" applyFill="1" applyBorder="1" applyAlignment="1" applyProtection="1">
      <alignment vertical="center" shrinkToFit="1"/>
      <protection locked="0"/>
    </xf>
    <xf numFmtId="0" fontId="43" fillId="2" borderId="1" xfId="8" applyFont="1" applyFill="1" applyBorder="1" applyAlignment="1" applyProtection="1">
      <alignment vertical="center" shrinkToFit="1"/>
      <protection locked="0"/>
    </xf>
    <xf numFmtId="0" fontId="43" fillId="2" borderId="2" xfId="8" applyFont="1" applyFill="1" applyBorder="1" applyAlignment="1" applyProtection="1">
      <alignment vertical="center" shrinkToFit="1"/>
      <protection locked="0"/>
    </xf>
    <xf numFmtId="0" fontId="42" fillId="0" borderId="89" xfId="8" applyFont="1" applyBorder="1" applyAlignment="1" applyProtection="1">
      <alignment horizontal="center" vertical="center" wrapText="1"/>
    </xf>
    <xf numFmtId="56" fontId="42" fillId="2" borderId="35" xfId="8" applyNumberFormat="1" applyFont="1" applyFill="1" applyBorder="1" applyAlignment="1" applyProtection="1">
      <alignment horizontal="center" vertical="center" shrinkToFit="1"/>
      <protection locked="0"/>
    </xf>
    <xf numFmtId="0" fontId="42" fillId="0" borderId="90" xfId="8" applyFont="1" applyBorder="1" applyAlignment="1" applyProtection="1">
      <alignment horizontal="center" vertical="center" shrinkToFit="1"/>
    </xf>
    <xf numFmtId="0" fontId="47" fillId="4" borderId="35" xfId="8" applyFont="1" applyFill="1" applyBorder="1" applyAlignment="1" applyProtection="1">
      <alignment horizontal="left" vertical="center" wrapText="1" shrinkToFit="1"/>
      <protection locked="0"/>
    </xf>
    <xf numFmtId="0" fontId="42" fillId="0" borderId="29" xfId="8" applyFont="1" applyBorder="1" applyAlignment="1">
      <alignment horizontal="center" vertical="center" wrapText="1"/>
    </xf>
    <xf numFmtId="0" fontId="48" fillId="0" borderId="0" xfId="8" applyFont="1" applyAlignment="1">
      <alignment horizontal="center" vertical="center" wrapText="1"/>
    </xf>
    <xf numFmtId="0" fontId="44" fillId="0" borderId="0" xfId="8" applyFont="1" applyAlignment="1">
      <alignment horizontal="justify" vertical="top" wrapText="1"/>
    </xf>
    <xf numFmtId="0" fontId="47" fillId="2" borderId="35" xfId="8" applyFont="1" applyFill="1" applyBorder="1" applyAlignment="1" applyProtection="1">
      <alignment horizontal="left" vertical="center" wrapText="1" shrinkToFit="1"/>
      <protection locked="0"/>
    </xf>
    <xf numFmtId="0" fontId="42" fillId="0" borderId="91" xfId="8" applyFont="1" applyBorder="1" applyAlignment="1">
      <alignment horizontal="center" vertical="center" wrapText="1"/>
    </xf>
    <xf numFmtId="38" fontId="43" fillId="2" borderId="2" xfId="2" applyFont="1" applyFill="1" applyBorder="1" applyAlignment="1" applyProtection="1">
      <alignment vertical="center" shrinkToFit="1"/>
      <protection locked="0"/>
    </xf>
    <xf numFmtId="0" fontId="43" fillId="0" borderId="0" xfId="11" applyFont="1" applyBorder="1" applyAlignment="1">
      <alignment horizontal="left" vertical="center" wrapText="1"/>
    </xf>
    <xf numFmtId="0" fontId="49" fillId="0" borderId="0" xfId="8" applyFont="1" applyAlignment="1">
      <alignment horizontal="justify" vertical="center" wrapText="1"/>
    </xf>
    <xf numFmtId="56" fontId="42" fillId="2" borderId="3" xfId="8" applyNumberFormat="1" applyFont="1" applyFill="1" applyBorder="1" applyAlignment="1" applyProtection="1">
      <alignment horizontal="center" vertical="center" shrinkToFit="1"/>
      <protection locked="0"/>
    </xf>
    <xf numFmtId="0" fontId="42" fillId="0" borderId="92" xfId="8" applyFont="1" applyBorder="1" applyAlignment="1">
      <alignment horizontal="center" vertical="center" wrapText="1"/>
    </xf>
    <xf numFmtId="0" fontId="42" fillId="0" borderId="93" xfId="8" applyFont="1" applyBorder="1" applyAlignment="1" applyProtection="1">
      <alignment horizontal="center" vertical="center" wrapText="1"/>
    </xf>
    <xf numFmtId="56" fontId="42" fillId="2" borderId="13" xfId="8" applyNumberFormat="1" applyFont="1" applyFill="1" applyBorder="1" applyAlignment="1" applyProtection="1">
      <alignment horizontal="center" vertical="center" shrinkToFit="1"/>
      <protection locked="0"/>
    </xf>
    <xf numFmtId="0" fontId="42" fillId="0" borderId="18" xfId="8" applyFont="1" applyBorder="1" applyAlignment="1">
      <alignment horizontal="center" vertical="center" wrapText="1"/>
    </xf>
    <xf numFmtId="0" fontId="42" fillId="0" borderId="94" xfId="8" applyFont="1" applyBorder="1" applyAlignment="1" applyProtection="1">
      <alignment horizontal="center" vertical="center" shrinkToFit="1"/>
    </xf>
    <xf numFmtId="3" fontId="43" fillId="0" borderId="25" xfId="11" applyNumberFormat="1" applyFont="1" applyBorder="1" applyAlignment="1">
      <alignment vertical="center" shrinkToFit="1"/>
    </xf>
    <xf numFmtId="0" fontId="43" fillId="0" borderId="22" xfId="11" applyFont="1" applyBorder="1" applyAlignment="1">
      <alignment horizontal="center" vertical="center" wrapText="1"/>
    </xf>
    <xf numFmtId="0" fontId="43" fillId="0" borderId="23" xfId="11" applyFont="1" applyBorder="1" applyAlignment="1">
      <alignment horizontal="center" vertical="center" wrapText="1"/>
    </xf>
    <xf numFmtId="0" fontId="42" fillId="0" borderId="34" xfId="8" applyFont="1" applyBorder="1" applyAlignment="1">
      <alignment horizontal="center" vertical="center" wrapText="1"/>
    </xf>
    <xf numFmtId="0" fontId="42" fillId="0" borderId="3" xfId="8" applyFont="1" applyBorder="1" applyAlignment="1">
      <alignment horizontal="center" vertical="center" wrapText="1"/>
    </xf>
    <xf numFmtId="0" fontId="42" fillId="0" borderId="1" xfId="8" applyFont="1" applyBorder="1" applyAlignment="1">
      <alignment horizontal="center" vertical="center" wrapText="1"/>
    </xf>
    <xf numFmtId="3" fontId="43" fillId="3" borderId="34" xfId="8" applyNumberFormat="1" applyFont="1" applyFill="1" applyBorder="1" applyAlignment="1" applyProtection="1">
      <alignment vertical="center" shrinkToFit="1"/>
    </xf>
    <xf numFmtId="3" fontId="43" fillId="3" borderId="1" xfId="8" applyNumberFormat="1" applyFont="1" applyFill="1" applyBorder="1" applyAlignment="1" applyProtection="1">
      <alignment vertical="center" shrinkToFit="1"/>
    </xf>
    <xf numFmtId="0" fontId="43" fillId="0" borderId="34" xfId="11" applyFont="1" applyBorder="1" applyAlignment="1">
      <alignment horizontal="center" vertical="center" wrapText="1"/>
    </xf>
    <xf numFmtId="0" fontId="43" fillId="0" borderId="29" xfId="11" applyFont="1" applyBorder="1" applyAlignment="1">
      <alignment horizontal="center" vertical="center" wrapText="1"/>
    </xf>
    <xf numFmtId="0" fontId="42" fillId="0" borderId="95" xfId="8" applyFont="1" applyBorder="1" applyAlignment="1">
      <alignment horizontal="center" vertical="center" wrapText="1"/>
    </xf>
    <xf numFmtId="0" fontId="42" fillId="0" borderId="4" xfId="8" applyFont="1" applyBorder="1" applyAlignment="1">
      <alignment horizontal="center" vertical="center" wrapText="1"/>
    </xf>
    <xf numFmtId="0" fontId="42" fillId="0" borderId="33" xfId="8" applyFont="1" applyBorder="1" applyAlignment="1">
      <alignment horizontal="center" vertical="center" wrapText="1"/>
    </xf>
    <xf numFmtId="0" fontId="43" fillId="0" borderId="46" xfId="11" applyFont="1" applyBorder="1" applyAlignment="1" applyProtection="1">
      <alignment horizontal="center" vertical="center" wrapText="1"/>
      <protection locked="0"/>
    </xf>
    <xf numFmtId="0" fontId="43" fillId="0" borderId="42" xfId="11" applyFont="1" applyBorder="1" applyAlignment="1" applyProtection="1">
      <alignment horizontal="center" vertical="center" wrapText="1"/>
      <protection locked="0"/>
    </xf>
    <xf numFmtId="181" fontId="43" fillId="0" borderId="35" xfId="8" applyNumberFormat="1" applyFont="1" applyFill="1" applyBorder="1" applyAlignment="1" applyProtection="1">
      <alignment vertical="center" shrinkToFit="1"/>
      <protection locked="0"/>
    </xf>
    <xf numFmtId="181" fontId="43" fillId="0" borderId="6" xfId="8" applyNumberFormat="1" applyFont="1" applyFill="1" applyBorder="1" applyAlignment="1" applyProtection="1">
      <alignment vertical="center" shrinkToFit="1"/>
      <protection locked="0"/>
    </xf>
    <xf numFmtId="181" fontId="43" fillId="0" borderId="48" xfId="8" applyNumberFormat="1" applyFont="1" applyFill="1" applyBorder="1" applyAlignment="1" applyProtection="1">
      <alignment vertical="center" shrinkToFit="1"/>
      <protection locked="0"/>
    </xf>
    <xf numFmtId="181" fontId="43" fillId="0" borderId="36" xfId="8" applyNumberFormat="1" applyFont="1" applyFill="1" applyBorder="1" applyAlignment="1" applyProtection="1">
      <alignment vertical="center" shrinkToFit="1"/>
      <protection locked="0"/>
    </xf>
    <xf numFmtId="3" fontId="43" fillId="0" borderId="35" xfId="8" applyNumberFormat="1" applyFont="1" applyFill="1" applyBorder="1" applyAlignment="1" applyProtection="1">
      <alignment vertical="center" shrinkToFit="1"/>
      <protection locked="0"/>
    </xf>
    <xf numFmtId="3" fontId="43" fillId="0" borderId="6" xfId="8" applyNumberFormat="1" applyFont="1" applyFill="1" applyBorder="1" applyAlignment="1" applyProtection="1">
      <alignment vertical="center" shrinkToFit="1"/>
      <protection locked="0"/>
    </xf>
    <xf numFmtId="3" fontId="43" fillId="0" borderId="48" xfId="8" applyNumberFormat="1" applyFont="1" applyFill="1" applyBorder="1" applyAlignment="1" applyProtection="1">
      <alignment vertical="center" shrinkToFit="1"/>
      <protection locked="0"/>
    </xf>
    <xf numFmtId="3" fontId="43" fillId="0" borderId="36" xfId="8" applyNumberFormat="1" applyFont="1" applyFill="1" applyBorder="1" applyAlignment="1" applyProtection="1">
      <alignment vertical="center" shrinkToFit="1"/>
      <protection locked="0"/>
    </xf>
    <xf numFmtId="0" fontId="50" fillId="0" borderId="0" xfId="8" applyFont="1" applyAlignment="1">
      <alignment horizontal="justify"/>
    </xf>
    <xf numFmtId="0" fontId="47" fillId="0" borderId="46" xfId="8" applyFont="1" applyBorder="1" applyAlignment="1">
      <alignment horizontal="center" vertical="center" wrapText="1"/>
    </xf>
    <xf numFmtId="0" fontId="47" fillId="0" borderId="41" xfId="8" applyFont="1" applyBorder="1" applyAlignment="1">
      <alignment horizontal="center" vertical="center" wrapText="1"/>
    </xf>
    <xf numFmtId="0" fontId="47" fillId="0" borderId="45" xfId="8" applyFont="1" applyBorder="1" applyAlignment="1">
      <alignment horizontal="center" vertical="center" wrapText="1"/>
    </xf>
    <xf numFmtId="0" fontId="42" fillId="0" borderId="42" xfId="8" applyFont="1" applyBorder="1" applyAlignment="1">
      <alignment horizontal="center" vertical="center" wrapText="1"/>
    </xf>
    <xf numFmtId="3" fontId="43" fillId="3" borderId="46" xfId="8" applyNumberFormat="1" applyFont="1" applyFill="1" applyBorder="1" applyAlignment="1">
      <alignment vertical="center" shrinkToFit="1"/>
    </xf>
    <xf numFmtId="3" fontId="43" fillId="3" borderId="45" xfId="8" applyNumberFormat="1" applyFont="1" applyFill="1" applyBorder="1" applyAlignment="1">
      <alignment vertical="center" shrinkToFit="1"/>
    </xf>
    <xf numFmtId="3" fontId="43" fillId="3" borderId="47" xfId="8" applyNumberFormat="1" applyFont="1" applyFill="1" applyBorder="1" applyAlignment="1">
      <alignment vertical="center" shrinkToFit="1"/>
    </xf>
    <xf numFmtId="3" fontId="43" fillId="0" borderId="0" xfId="11" applyNumberFormat="1" applyFont="1" applyBorder="1" applyAlignment="1">
      <alignment vertical="center" shrinkToFit="1"/>
    </xf>
    <xf numFmtId="0" fontId="51" fillId="0" borderId="0" xfId="8" applyFont="1"/>
    <xf numFmtId="49" fontId="2" fillId="0" borderId="0" xfId="8" applyNumberFormat="1"/>
    <xf numFmtId="0" fontId="2" fillId="0" borderId="0" xfId="8" applyFont="1" applyAlignment="1">
      <alignment horizontal="center"/>
    </xf>
    <xf numFmtId="0" fontId="2" fillId="0" borderId="0" xfId="8" applyFont="1" applyFill="1" applyAlignment="1">
      <alignment horizontal="center" vertical="center"/>
    </xf>
    <xf numFmtId="0" fontId="21" fillId="0" borderId="0" xfId="0" applyFont="1" applyAlignment="1"/>
    <xf numFmtId="0" fontId="32" fillId="0" borderId="0" xfId="8" applyFont="1" applyAlignment="1">
      <alignment vertical="center"/>
    </xf>
    <xf numFmtId="0" fontId="52" fillId="0" borderId="0" xfId="8" applyFont="1" applyAlignment="1">
      <alignment vertical="center"/>
    </xf>
    <xf numFmtId="0" fontId="52" fillId="0" borderId="0" xfId="8" applyFont="1" applyAlignment="1">
      <alignment vertical="center" shrinkToFit="1"/>
    </xf>
    <xf numFmtId="0" fontId="53" fillId="0" borderId="0" xfId="8" applyFont="1" applyAlignment="1">
      <alignment vertical="center" shrinkToFit="1"/>
    </xf>
    <xf numFmtId="0" fontId="52" fillId="0" borderId="0" xfId="8" applyFont="1"/>
    <xf numFmtId="0" fontId="22" fillId="0" borderId="0" xfId="8" applyFont="1"/>
    <xf numFmtId="0" fontId="0" fillId="0" borderId="0" xfId="0" applyAlignment="1">
      <alignment horizontal="center"/>
    </xf>
    <xf numFmtId="49" fontId="54" fillId="0" borderId="0" xfId="8" applyNumberFormat="1" applyFont="1"/>
    <xf numFmtId="0" fontId="55" fillId="0" borderId="0" xfId="28" applyFont="1" applyFill="1" applyBorder="1" applyAlignment="1">
      <alignment horizontal="left" vertical="center" wrapText="1"/>
    </xf>
    <xf numFmtId="49" fontId="55" fillId="0" borderId="1" xfId="8" applyNumberFormat="1" applyFont="1" applyBorder="1" applyAlignment="1">
      <alignment horizontal="center" vertical="center" wrapText="1"/>
    </xf>
    <xf numFmtId="49" fontId="55" fillId="0" borderId="1" xfId="8" applyNumberFormat="1" applyFont="1" applyBorder="1" applyAlignment="1">
      <alignment horizontal="center" vertical="center"/>
    </xf>
    <xf numFmtId="57" fontId="52" fillId="2" borderId="2" xfId="8" applyNumberFormat="1" applyFont="1" applyFill="1" applyBorder="1" applyAlignment="1" applyProtection="1">
      <alignment horizontal="right" vertical="center"/>
      <protection locked="0"/>
    </xf>
    <xf numFmtId="57" fontId="52" fillId="2" borderId="96" xfId="8" applyNumberFormat="1" applyFont="1" applyFill="1" applyBorder="1" applyAlignment="1" applyProtection="1">
      <alignment horizontal="right" vertical="center"/>
      <protection locked="0"/>
    </xf>
    <xf numFmtId="57" fontId="52" fillId="4" borderId="3" xfId="8" applyNumberFormat="1" applyFont="1" applyFill="1" applyBorder="1" applyAlignment="1" applyProtection="1">
      <alignment horizontal="right" vertical="center" shrinkToFit="1"/>
      <protection locked="0"/>
    </xf>
    <xf numFmtId="57" fontId="52" fillId="4" borderId="1" xfId="8" applyNumberFormat="1" applyFont="1" applyFill="1" applyBorder="1" applyAlignment="1" applyProtection="1">
      <alignment horizontal="right" vertical="center" shrinkToFit="1"/>
      <protection locked="0"/>
    </xf>
    <xf numFmtId="57" fontId="53" fillId="2" borderId="1" xfId="8" applyNumberFormat="1" applyFont="1" applyFill="1" applyBorder="1" applyAlignment="1" applyProtection="1">
      <alignment horizontal="right" vertical="center" shrinkToFit="1"/>
      <protection locked="0"/>
    </xf>
    <xf numFmtId="57" fontId="53" fillId="2" borderId="14" xfId="8" applyNumberFormat="1" applyFont="1" applyFill="1" applyBorder="1" applyAlignment="1" applyProtection="1">
      <alignment horizontal="right" vertical="center" shrinkToFit="1"/>
      <protection locked="0"/>
    </xf>
    <xf numFmtId="49" fontId="52" fillId="0" borderId="3" xfId="8" applyNumberFormat="1" applyFont="1" applyBorder="1" applyAlignment="1">
      <alignment horizontal="center" vertical="center" shrinkToFit="1"/>
    </xf>
    <xf numFmtId="0" fontId="56" fillId="0" borderId="0" xfId="8" applyFont="1" applyAlignment="1">
      <alignment horizontal="left" vertical="center"/>
    </xf>
    <xf numFmtId="0" fontId="57" fillId="0" borderId="0" xfId="8" applyFont="1" applyAlignment="1">
      <alignment vertical="center"/>
    </xf>
    <xf numFmtId="0" fontId="58" fillId="0" borderId="0" xfId="8" applyFont="1" applyAlignment="1">
      <alignment horizontal="left" vertical="center" wrapText="1"/>
    </xf>
    <xf numFmtId="0" fontId="58" fillId="0" borderId="0" xfId="8" applyFont="1" applyAlignment="1">
      <alignment horizontal="left" vertical="center"/>
    </xf>
    <xf numFmtId="49" fontId="5" fillId="0" borderId="0" xfId="8" applyNumberFormat="1" applyFont="1"/>
    <xf numFmtId="49" fontId="22" fillId="0" borderId="0" xfId="8" applyNumberFormat="1" applyFont="1"/>
    <xf numFmtId="49" fontId="55" fillId="0" borderId="0" xfId="8" applyNumberFormat="1" applyFont="1" applyBorder="1" applyAlignment="1">
      <alignment horizontal="center" vertical="center" wrapText="1"/>
    </xf>
    <xf numFmtId="49" fontId="55" fillId="0" borderId="0" xfId="8" applyNumberFormat="1" applyFont="1" applyBorder="1" applyAlignment="1">
      <alignment horizontal="center" vertical="center"/>
    </xf>
    <xf numFmtId="49" fontId="31" fillId="0" borderId="0" xfId="8" applyNumberFormat="1" applyFont="1" applyAlignment="1">
      <alignment horizontal="center" wrapText="1"/>
    </xf>
    <xf numFmtId="49" fontId="2" fillId="0" borderId="0" xfId="8" applyNumberFormat="1" applyFont="1" applyAlignment="1">
      <alignment horizontal="center"/>
    </xf>
    <xf numFmtId="49" fontId="32" fillId="0" borderId="0" xfId="8" applyNumberFormat="1" applyFont="1"/>
    <xf numFmtId="0" fontId="55" fillId="0" borderId="7" xfId="8" applyFont="1" applyBorder="1" applyAlignment="1">
      <alignment horizontal="center" vertical="center" wrapText="1"/>
    </xf>
    <xf numFmtId="0" fontId="55" fillId="0" borderId="7" xfId="8" applyFont="1" applyBorder="1" applyAlignment="1">
      <alignment vertical="center"/>
    </xf>
    <xf numFmtId="0" fontId="52" fillId="0" borderId="97" xfId="8" applyFont="1" applyBorder="1" applyAlignment="1">
      <alignment vertical="center" shrinkToFit="1"/>
    </xf>
    <xf numFmtId="0" fontId="52" fillId="0" borderId="98" xfId="8" applyFont="1" applyBorder="1" applyAlignment="1">
      <alignment vertical="center" shrinkToFit="1"/>
    </xf>
    <xf numFmtId="0" fontId="52" fillId="4" borderId="9" xfId="8" applyFont="1" applyFill="1" applyBorder="1" applyAlignment="1" applyProtection="1">
      <alignment horizontal="left" vertical="center" shrinkToFit="1"/>
      <protection locked="0"/>
    </xf>
    <xf numFmtId="0" fontId="52" fillId="4" borderId="7" xfId="8" applyFont="1" applyFill="1" applyBorder="1" applyAlignment="1" applyProtection="1">
      <alignment horizontal="left" vertical="center" shrinkToFit="1"/>
      <protection locked="0"/>
    </xf>
    <xf numFmtId="0" fontId="52" fillId="2" borderId="7" xfId="8" applyFont="1" applyFill="1" applyBorder="1" applyAlignment="1" applyProtection="1">
      <alignment horizontal="left" vertical="center" shrinkToFit="1"/>
      <protection locked="0"/>
    </xf>
    <xf numFmtId="0" fontId="53" fillId="2" borderId="7" xfId="8" applyFont="1" applyFill="1" applyBorder="1" applyAlignment="1" applyProtection="1">
      <alignment horizontal="left" vertical="center" shrinkToFit="1"/>
      <protection locked="0"/>
    </xf>
    <xf numFmtId="0" fontId="53" fillId="2" borderId="8" xfId="8" applyFont="1" applyFill="1" applyBorder="1" applyAlignment="1" applyProtection="1">
      <alignment horizontal="left" vertical="center" shrinkToFit="1"/>
      <protection locked="0"/>
    </xf>
    <xf numFmtId="0" fontId="52" fillId="0" borderId="99" xfId="8" applyFont="1" applyBorder="1" applyAlignment="1">
      <alignment vertical="center" shrinkToFit="1"/>
    </xf>
    <xf numFmtId="0" fontId="59" fillId="0" borderId="1" xfId="8" applyFont="1" applyBorder="1" applyAlignment="1">
      <alignment horizontal="center"/>
    </xf>
    <xf numFmtId="0" fontId="59" fillId="0" borderId="1" xfId="8" applyFont="1" applyBorder="1" applyAlignment="1">
      <alignment horizontal="center" vertical="center" wrapText="1"/>
    </xf>
    <xf numFmtId="0" fontId="55" fillId="0" borderId="100" xfId="8" applyFont="1" applyBorder="1" applyAlignment="1">
      <alignment horizontal="center" vertical="center" wrapText="1"/>
    </xf>
    <xf numFmtId="0" fontId="55" fillId="0" borderId="101" xfId="8" applyFont="1" applyBorder="1" applyAlignment="1">
      <alignment horizontal="center" vertical="center" wrapText="1"/>
    </xf>
    <xf numFmtId="0" fontId="55" fillId="0" borderId="102" xfId="8" applyFont="1" applyBorder="1" applyAlignment="1">
      <alignment vertical="center"/>
    </xf>
    <xf numFmtId="0" fontId="55" fillId="0" borderId="100" xfId="8" applyFont="1" applyBorder="1" applyAlignment="1">
      <alignment horizontal="center"/>
    </xf>
    <xf numFmtId="0" fontId="55" fillId="0" borderId="102" xfId="8" applyFont="1" applyBorder="1" applyAlignment="1">
      <alignment horizontal="center"/>
    </xf>
    <xf numFmtId="0" fontId="32" fillId="0" borderId="100" xfId="8" applyFont="1" applyBorder="1" applyAlignment="1">
      <alignment horizontal="center" shrinkToFit="1"/>
    </xf>
    <xf numFmtId="0" fontId="32" fillId="0" borderId="103" xfId="8" applyFont="1" applyBorder="1" applyAlignment="1">
      <alignment horizontal="center" shrinkToFit="1"/>
    </xf>
    <xf numFmtId="49" fontId="32" fillId="0" borderId="101" xfId="8" applyNumberFormat="1" applyFont="1" applyBorder="1" applyAlignment="1">
      <alignment horizontal="center" shrinkToFit="1"/>
    </xf>
    <xf numFmtId="49" fontId="32" fillId="0" borderId="102" xfId="8" applyNumberFormat="1" applyFont="1" applyBorder="1" applyAlignment="1">
      <alignment horizontal="center" shrinkToFit="1"/>
    </xf>
    <xf numFmtId="49" fontId="32" fillId="0" borderId="104" xfId="8" applyNumberFormat="1" applyFont="1" applyBorder="1" applyAlignment="1">
      <alignment horizontal="center" shrinkToFit="1"/>
    </xf>
    <xf numFmtId="0" fontId="32" fillId="0" borderId="101" xfId="8" applyFont="1" applyBorder="1" applyAlignment="1">
      <alignment horizontal="center" shrinkToFit="1"/>
    </xf>
    <xf numFmtId="0" fontId="55" fillId="0" borderId="105" xfId="8" applyFont="1" applyBorder="1" applyAlignment="1">
      <alignment horizontal="center" vertical="center" wrapText="1"/>
    </xf>
    <xf numFmtId="0" fontId="55" fillId="0" borderId="106" xfId="8" applyFont="1" applyBorder="1" applyAlignment="1">
      <alignment horizontal="center" vertical="center" wrapText="1"/>
    </xf>
    <xf numFmtId="0" fontId="55" fillId="0" borderId="107" xfId="8" applyFont="1" applyBorder="1" applyAlignment="1">
      <alignment horizontal="center" vertical="center" wrapText="1"/>
    </xf>
    <xf numFmtId="38" fontId="60" fillId="0" borderId="108" xfId="2" applyFont="1" applyBorder="1" applyAlignment="1">
      <alignment vertical="center"/>
    </xf>
    <xf numFmtId="38" fontId="60" fillId="0" borderId="109" xfId="2" applyFont="1" applyBorder="1" applyAlignment="1">
      <alignment vertical="center"/>
    </xf>
    <xf numFmtId="38" fontId="52" fillId="4" borderId="110" xfId="2" applyFont="1" applyFill="1" applyBorder="1" applyAlignment="1" applyProtection="1">
      <alignment vertical="center" shrinkToFit="1"/>
      <protection locked="0"/>
    </xf>
    <xf numFmtId="38" fontId="52" fillId="4" borderId="111" xfId="2" applyFont="1" applyFill="1" applyBorder="1" applyAlignment="1" applyProtection="1">
      <alignment vertical="center" shrinkToFit="1"/>
      <protection locked="0"/>
    </xf>
    <xf numFmtId="38" fontId="53" fillId="2" borderId="111" xfId="2" applyFont="1" applyFill="1" applyBorder="1" applyAlignment="1" applyProtection="1">
      <alignment vertical="center" shrinkToFit="1"/>
      <protection locked="0"/>
    </xf>
    <xf numFmtId="38" fontId="53" fillId="2" borderId="112" xfId="2" applyFont="1" applyFill="1" applyBorder="1" applyAlignment="1" applyProtection="1">
      <alignment vertical="center" shrinkToFit="1"/>
      <protection locked="0"/>
    </xf>
    <xf numFmtId="3" fontId="52" fillId="3" borderId="110" xfId="2" applyNumberFormat="1" applyFont="1" applyFill="1" applyBorder="1" applyAlignment="1">
      <alignment vertical="center" shrinkToFit="1"/>
    </xf>
    <xf numFmtId="0" fontId="5" fillId="0" borderId="0" xfId="8" applyFont="1"/>
    <xf numFmtId="0" fontId="59" fillId="0" borderId="1" xfId="8" applyFont="1" applyBorder="1" applyAlignment="1">
      <alignment horizontal="center" vertical="center"/>
    </xf>
    <xf numFmtId="0" fontId="32" fillId="0" borderId="1" xfId="8" applyFont="1" applyBorder="1" applyAlignment="1">
      <alignment horizontal="left" vertical="center" shrinkToFit="1"/>
    </xf>
    <xf numFmtId="0" fontId="55" fillId="0" borderId="113" xfId="8" applyFont="1" applyBorder="1" applyAlignment="1">
      <alignment horizontal="center" vertical="center" wrapText="1"/>
    </xf>
    <xf numFmtId="0" fontId="55" fillId="0" borderId="114" xfId="8" applyFont="1" applyBorder="1" applyAlignment="1">
      <alignment horizontal="center" vertical="center" wrapText="1"/>
    </xf>
    <xf numFmtId="38" fontId="21" fillId="3" borderId="115" xfId="30" applyFont="1" applyFill="1" applyBorder="1" applyAlignment="1">
      <alignment horizontal="right" shrinkToFit="1"/>
    </xf>
    <xf numFmtId="38" fontId="21" fillId="3" borderId="116" xfId="30" applyFont="1" applyFill="1" applyBorder="1" applyAlignment="1">
      <alignment horizontal="right" shrinkToFit="1"/>
    </xf>
    <xf numFmtId="38" fontId="32" fillId="3" borderId="117" xfId="8" applyNumberFormat="1" applyFont="1" applyFill="1" applyBorder="1" applyAlignment="1">
      <alignment horizontal="right" shrinkToFit="1"/>
    </xf>
    <xf numFmtId="38" fontId="61" fillId="3" borderId="110" xfId="30" applyFont="1" applyFill="1" applyBorder="1" applyAlignment="1">
      <alignment horizontal="right" shrinkToFit="1"/>
    </xf>
    <xf numFmtId="38" fontId="61" fillId="3" borderId="111" xfId="30" applyFont="1" applyFill="1" applyBorder="1" applyAlignment="1">
      <alignment horizontal="right" shrinkToFit="1"/>
    </xf>
    <xf numFmtId="38" fontId="61" fillId="3" borderId="118" xfId="30" applyFont="1" applyFill="1" applyBorder="1" applyAlignment="1">
      <alignment horizontal="right" shrinkToFit="1"/>
    </xf>
    <xf numFmtId="49" fontId="32" fillId="0" borderId="117" xfId="8" applyNumberFormat="1" applyFont="1" applyBorder="1" applyAlignment="1">
      <alignment horizontal="center"/>
    </xf>
    <xf numFmtId="38" fontId="61" fillId="3" borderId="111" xfId="8" applyNumberFormat="1" applyFont="1" applyFill="1" applyBorder="1" applyAlignment="1">
      <alignment horizontal="right"/>
    </xf>
    <xf numFmtId="0" fontId="61" fillId="3" borderId="10" xfId="8" applyFont="1" applyFill="1" applyBorder="1" applyAlignment="1">
      <alignment horizontal="right"/>
    </xf>
    <xf numFmtId="0" fontId="61" fillId="3" borderId="119" xfId="8" applyFont="1" applyFill="1" applyBorder="1" applyAlignment="1">
      <alignment horizontal="right"/>
    </xf>
    <xf numFmtId="0" fontId="62" fillId="7" borderId="0" xfId="28" applyFont="1" applyFill="1" applyBorder="1" applyAlignment="1">
      <alignment horizontal="right" vertical="center"/>
    </xf>
    <xf numFmtId="0" fontId="32" fillId="0" borderId="0" xfId="8" applyFont="1" applyAlignment="1">
      <alignment vertical="top"/>
    </xf>
    <xf numFmtId="0" fontId="55" fillId="0" borderId="11" xfId="8" applyFont="1" applyBorder="1" applyAlignment="1">
      <alignment horizontal="center" vertical="center"/>
    </xf>
    <xf numFmtId="3" fontId="52" fillId="4" borderId="110" xfId="2" applyNumberFormat="1" applyFont="1" applyFill="1" applyBorder="1" applyAlignment="1" applyProtection="1">
      <alignment vertical="center" shrinkToFit="1"/>
      <protection locked="0"/>
    </xf>
    <xf numFmtId="3" fontId="52" fillId="4" borderId="111" xfId="2" applyNumberFormat="1" applyFont="1" applyFill="1" applyBorder="1" applyAlignment="1" applyProtection="1">
      <alignment vertical="center" shrinkToFit="1"/>
      <protection locked="0"/>
    </xf>
    <xf numFmtId="3" fontId="53" fillId="2" borderId="111" xfId="2" applyNumberFormat="1" applyFont="1" applyFill="1" applyBorder="1" applyAlignment="1" applyProtection="1">
      <alignment vertical="center" shrinkToFit="1"/>
      <protection locked="0"/>
    </xf>
    <xf numFmtId="3" fontId="53" fillId="2" borderId="112" xfId="2" applyNumberFormat="1" applyFont="1" applyFill="1" applyBorder="1" applyAlignment="1" applyProtection="1">
      <alignment vertical="center" shrinkToFit="1"/>
      <protection locked="0"/>
    </xf>
    <xf numFmtId="0" fontId="57" fillId="0" borderId="0" xfId="8" applyFont="1"/>
    <xf numFmtId="0" fontId="55" fillId="0" borderId="120" xfId="8" applyFont="1" applyBorder="1" applyAlignment="1">
      <alignment horizontal="center" vertical="center"/>
    </xf>
    <xf numFmtId="49" fontId="32" fillId="0" borderId="43" xfId="8" applyNumberFormat="1" applyFont="1" applyBorder="1" applyAlignment="1">
      <alignment horizontal="center"/>
    </xf>
    <xf numFmtId="38" fontId="61" fillId="3" borderId="44" xfId="8" applyNumberFormat="1" applyFont="1" applyFill="1" applyBorder="1" applyAlignment="1">
      <alignment horizontal="right"/>
    </xf>
    <xf numFmtId="0" fontId="61" fillId="0" borderId="121" xfId="8" applyFont="1" applyBorder="1" applyAlignment="1">
      <alignment horizontal="right"/>
    </xf>
    <xf numFmtId="0" fontId="61" fillId="0" borderId="122" xfId="8" applyFont="1" applyBorder="1" applyAlignment="1">
      <alignment horizontal="right"/>
    </xf>
    <xf numFmtId="0" fontId="55" fillId="0" borderId="1" xfId="8" applyFont="1" applyBorder="1" applyAlignment="1">
      <alignment horizontal="center" vertical="center"/>
    </xf>
    <xf numFmtId="0" fontId="55" fillId="0" borderId="11" xfId="8" applyFont="1" applyBorder="1" applyAlignment="1">
      <alignment horizontal="center" vertical="top" wrapText="1"/>
    </xf>
    <xf numFmtId="38" fontId="60" fillId="0" borderId="123" xfId="2" applyFont="1" applyBorder="1" applyAlignment="1">
      <alignment vertical="center"/>
    </xf>
    <xf numFmtId="38" fontId="60" fillId="0" borderId="124" xfId="2" applyFont="1" applyBorder="1" applyAlignment="1">
      <alignment vertical="center"/>
    </xf>
    <xf numFmtId="3" fontId="52" fillId="4" borderId="13" xfId="2" applyNumberFormat="1" applyFont="1" applyFill="1" applyBorder="1" applyAlignment="1" applyProtection="1">
      <alignment vertical="center" shrinkToFit="1"/>
      <protection locked="0"/>
    </xf>
    <xf numFmtId="3" fontId="52" fillId="4" borderId="11" xfId="2" applyNumberFormat="1" applyFont="1" applyFill="1" applyBorder="1" applyAlignment="1" applyProtection="1">
      <alignment vertical="center" shrinkToFit="1"/>
      <protection locked="0"/>
    </xf>
    <xf numFmtId="3" fontId="53" fillId="2" borderId="11" xfId="2" applyNumberFormat="1" applyFont="1" applyFill="1" applyBorder="1" applyAlignment="1" applyProtection="1">
      <alignment vertical="center" shrinkToFit="1"/>
      <protection locked="0"/>
    </xf>
    <xf numFmtId="3" fontId="53" fillId="2" borderId="12" xfId="2" applyNumberFormat="1" applyFont="1" applyFill="1" applyBorder="1" applyAlignment="1" applyProtection="1">
      <alignment vertical="center" shrinkToFit="1"/>
      <protection locked="0"/>
    </xf>
    <xf numFmtId="3" fontId="52" fillId="3" borderId="13" xfId="2" applyNumberFormat="1" applyFont="1" applyFill="1" applyBorder="1" applyAlignment="1">
      <alignment vertical="center" shrinkToFit="1"/>
    </xf>
    <xf numFmtId="0" fontId="32" fillId="0" borderId="1" xfId="8" applyFont="1" applyBorder="1" applyAlignment="1">
      <alignment horizontal="left" vertical="center"/>
    </xf>
    <xf numFmtId="0" fontId="55" fillId="0" borderId="34" xfId="8" applyFont="1" applyBorder="1" applyAlignment="1">
      <alignment horizontal="center" vertical="center"/>
    </xf>
    <xf numFmtId="0" fontId="55" fillId="0" borderId="30" xfId="8" applyFont="1" applyBorder="1" applyAlignment="1">
      <alignment horizontal="center" vertical="top" wrapText="1"/>
    </xf>
    <xf numFmtId="38" fontId="21" fillId="3" borderId="125" xfId="30" applyFont="1" applyFill="1" applyBorder="1" applyAlignment="1">
      <alignment horizontal="right" shrinkToFit="1"/>
    </xf>
    <xf numFmtId="38" fontId="21" fillId="3" borderId="91" xfId="30" applyFont="1" applyFill="1" applyBorder="1" applyAlignment="1">
      <alignment horizontal="right" shrinkToFit="1"/>
    </xf>
    <xf numFmtId="38" fontId="32" fillId="3" borderId="126" xfId="8" applyNumberFormat="1" applyFont="1" applyFill="1" applyBorder="1" applyAlignment="1">
      <alignment horizontal="right" shrinkToFit="1"/>
    </xf>
    <xf numFmtId="38" fontId="61" fillId="3" borderId="13" xfId="30" applyFont="1" applyFill="1" applyBorder="1" applyAlignment="1">
      <alignment horizontal="right" shrinkToFit="1"/>
    </xf>
    <xf numFmtId="38" fontId="61" fillId="3" borderId="11" xfId="30" applyFont="1" applyFill="1" applyBorder="1" applyAlignment="1">
      <alignment horizontal="right" shrinkToFit="1"/>
    </xf>
    <xf numFmtId="38" fontId="61" fillId="3" borderId="30" xfId="30" applyFont="1" applyFill="1" applyBorder="1" applyAlignment="1">
      <alignment horizontal="right" shrinkToFit="1"/>
    </xf>
    <xf numFmtId="0" fontId="62" fillId="3" borderId="0" xfId="28" applyNumberFormat="1" applyFont="1" applyFill="1" applyAlignment="1">
      <alignment horizontal="center" vertical="center"/>
    </xf>
    <xf numFmtId="0" fontId="63" fillId="0" borderId="0" xfId="8" applyFont="1" applyAlignment="1">
      <alignment horizontal="center" vertical="top"/>
    </xf>
    <xf numFmtId="0" fontId="55" fillId="0" borderId="1" xfId="8" applyFont="1" applyBorder="1" applyAlignment="1">
      <alignment horizontal="center" vertical="top" wrapText="1"/>
    </xf>
    <xf numFmtId="38" fontId="60" fillId="0" borderId="127" xfId="2" applyFont="1" applyBorder="1" applyAlignment="1">
      <alignment vertical="center"/>
    </xf>
    <xf numFmtId="38" fontId="60" fillId="0" borderId="128" xfId="2" applyFont="1" applyBorder="1" applyAlignment="1">
      <alignment vertical="center"/>
    </xf>
    <xf numFmtId="3" fontId="52" fillId="4" borderId="3" xfId="2" applyNumberFormat="1" applyFont="1" applyFill="1" applyBorder="1" applyAlignment="1" applyProtection="1">
      <alignment vertical="center" shrinkToFit="1"/>
      <protection locked="0"/>
    </xf>
    <xf numFmtId="3" fontId="52" fillId="4" borderId="1" xfId="2" applyNumberFormat="1" applyFont="1" applyFill="1" applyBorder="1" applyAlignment="1" applyProtection="1">
      <alignment vertical="center" shrinkToFit="1"/>
      <protection locked="0"/>
    </xf>
    <xf numFmtId="3" fontId="53" fillId="2" borderId="1" xfId="2" applyNumberFormat="1" applyFont="1" applyFill="1" applyBorder="1" applyAlignment="1" applyProtection="1">
      <alignment vertical="center" shrinkToFit="1"/>
      <protection locked="0"/>
    </xf>
    <xf numFmtId="3" fontId="53" fillId="2" borderId="14" xfId="2" applyNumberFormat="1" applyFont="1" applyFill="1" applyBorder="1" applyAlignment="1" applyProtection="1">
      <alignment vertical="center" shrinkToFit="1"/>
      <protection locked="0"/>
    </xf>
    <xf numFmtId="3" fontId="52" fillId="3" borderId="3" xfId="2" applyNumberFormat="1" applyFont="1" applyFill="1" applyBorder="1" applyAlignment="1">
      <alignment vertical="center" shrinkToFit="1"/>
    </xf>
    <xf numFmtId="0" fontId="55" fillId="0" borderId="29" xfId="8" applyFont="1" applyBorder="1" applyAlignment="1">
      <alignment horizontal="center" vertical="top" wrapText="1"/>
    </xf>
    <xf numFmtId="38" fontId="21" fillId="3" borderId="129" xfId="30" applyFont="1" applyFill="1" applyBorder="1" applyAlignment="1">
      <alignment horizontal="right" shrinkToFit="1"/>
    </xf>
    <xf numFmtId="38" fontId="21" fillId="3" borderId="92" xfId="30" applyFont="1" applyFill="1" applyBorder="1" applyAlignment="1">
      <alignment horizontal="right" shrinkToFit="1"/>
    </xf>
    <xf numFmtId="38" fontId="61" fillId="3" borderId="3" xfId="30" applyFont="1" applyFill="1" applyBorder="1" applyAlignment="1">
      <alignment horizontal="right" shrinkToFit="1"/>
    </xf>
    <xf numFmtId="38" fontId="61" fillId="3" borderId="1" xfId="30" applyFont="1" applyFill="1" applyBorder="1" applyAlignment="1">
      <alignment horizontal="right" shrinkToFit="1"/>
    </xf>
    <xf numFmtId="38" fontId="61" fillId="3" borderId="29" xfId="30" applyFont="1" applyFill="1" applyBorder="1" applyAlignment="1">
      <alignment horizontal="right" shrinkToFit="1"/>
    </xf>
    <xf numFmtId="0" fontId="62" fillId="7" borderId="0" xfId="28" applyFont="1" applyFill="1" applyBorder="1" applyAlignment="1">
      <alignment horizontal="left" vertical="center"/>
    </xf>
    <xf numFmtId="0" fontId="59" fillId="0" borderId="6" xfId="8" applyFont="1" applyBorder="1" applyAlignment="1">
      <alignment horizontal="left" vertical="center"/>
    </xf>
    <xf numFmtId="0" fontId="32" fillId="0" borderId="6" xfId="8" applyFont="1" applyBorder="1" applyAlignment="1">
      <alignment horizontal="left" vertical="center"/>
    </xf>
    <xf numFmtId="0" fontId="32" fillId="0" borderId="6" xfId="8" applyFont="1" applyBorder="1" applyAlignment="1">
      <alignment horizontal="left" vertical="center" shrinkToFit="1"/>
    </xf>
    <xf numFmtId="0" fontId="59" fillId="0" borderId="10" xfId="8" applyFont="1" applyBorder="1" applyAlignment="1">
      <alignment horizontal="left" vertical="center"/>
    </xf>
    <xf numFmtId="0" fontId="32" fillId="0" borderId="10" xfId="8" applyFont="1" applyBorder="1" applyAlignment="1">
      <alignment horizontal="left" vertical="center"/>
    </xf>
    <xf numFmtId="0" fontId="32" fillId="0" borderId="10" xfId="8" applyFont="1" applyBorder="1" applyAlignment="1">
      <alignment horizontal="left" vertical="center" shrinkToFit="1"/>
    </xf>
    <xf numFmtId="49" fontId="64" fillId="0" borderId="5" xfId="8" applyNumberFormat="1" applyFont="1" applyBorder="1" applyAlignment="1">
      <alignment horizontal="left"/>
    </xf>
    <xf numFmtId="0" fontId="64" fillId="3" borderId="5" xfId="8" applyNumberFormat="1" applyFont="1" applyFill="1" applyBorder="1" applyAlignment="1">
      <alignment horizontal="left" shrinkToFit="1"/>
    </xf>
    <xf numFmtId="49" fontId="64" fillId="2" borderId="0" xfId="8" applyNumberFormat="1" applyFont="1" applyFill="1" applyAlignment="1" applyProtection="1">
      <alignment horizontal="center" vertical="center" shrinkToFit="1"/>
      <protection locked="0"/>
    </xf>
    <xf numFmtId="0" fontId="55" fillId="0" borderId="7" xfId="8" applyFont="1" applyBorder="1" applyAlignment="1">
      <alignment horizontal="center" vertical="center"/>
    </xf>
    <xf numFmtId="0" fontId="55" fillId="0" borderId="7" xfId="8" applyFont="1" applyBorder="1" applyAlignment="1">
      <alignment horizontal="center" vertical="top" wrapText="1"/>
    </xf>
    <xf numFmtId="38" fontId="60" fillId="0" borderId="130" xfId="2" applyFont="1" applyBorder="1" applyAlignment="1">
      <alignment vertical="center"/>
    </xf>
    <xf numFmtId="38" fontId="60" fillId="0" borderId="131" xfId="2" applyFont="1" applyBorder="1" applyAlignment="1">
      <alignment vertical="center"/>
    </xf>
    <xf numFmtId="3" fontId="52" fillId="4" borderId="9" xfId="2" applyNumberFormat="1" applyFont="1" applyFill="1" applyBorder="1" applyAlignment="1" applyProtection="1">
      <alignment vertical="center" shrinkToFit="1"/>
      <protection locked="0"/>
    </xf>
    <xf numFmtId="3" fontId="52" fillId="4" borderId="7" xfId="2" applyNumberFormat="1" applyFont="1" applyFill="1" applyBorder="1" applyAlignment="1" applyProtection="1">
      <alignment vertical="center" shrinkToFit="1"/>
      <protection locked="0"/>
    </xf>
    <xf numFmtId="3" fontId="53" fillId="2" borderId="7" xfId="2" applyNumberFormat="1" applyFont="1" applyFill="1" applyBorder="1" applyAlignment="1" applyProtection="1">
      <alignment vertical="center" shrinkToFit="1"/>
      <protection locked="0"/>
    </xf>
    <xf numFmtId="3" fontId="53" fillId="2" borderId="8" xfId="2" applyNumberFormat="1" applyFont="1" applyFill="1" applyBorder="1" applyAlignment="1" applyProtection="1">
      <alignment vertical="center" shrinkToFit="1"/>
      <protection locked="0"/>
    </xf>
    <xf numFmtId="3" fontId="52" fillId="3" borderId="9" xfId="2" applyNumberFormat="1" applyFont="1" applyFill="1" applyBorder="1" applyAlignment="1">
      <alignment vertical="center" shrinkToFit="1"/>
    </xf>
    <xf numFmtId="0" fontId="55" fillId="0" borderId="46" xfId="8" applyFont="1" applyBorder="1" applyAlignment="1">
      <alignment horizontal="center" vertical="center"/>
    </xf>
    <xf numFmtId="0" fontId="55" fillId="0" borderId="45" xfId="8" applyFont="1" applyBorder="1" applyAlignment="1">
      <alignment horizontal="center" vertical="center"/>
    </xf>
    <xf numFmtId="0" fontId="55" fillId="0" borderId="42" xfId="8" applyFont="1" applyBorder="1" applyAlignment="1">
      <alignment horizontal="center" vertical="top" wrapText="1"/>
    </xf>
    <xf numFmtId="38" fontId="21" fillId="3" borderId="132" xfId="30" applyFont="1" applyFill="1" applyBorder="1" applyAlignment="1">
      <alignment horizontal="right" shrinkToFit="1"/>
    </xf>
    <xf numFmtId="38" fontId="21" fillId="3" borderId="83" xfId="30" applyFont="1" applyFill="1" applyBorder="1" applyAlignment="1">
      <alignment horizontal="right" shrinkToFit="1"/>
    </xf>
    <xf numFmtId="38" fontId="32" fillId="3" borderId="43" xfId="8" applyNumberFormat="1" applyFont="1" applyFill="1" applyBorder="1" applyAlignment="1">
      <alignment horizontal="right" shrinkToFit="1"/>
    </xf>
    <xf numFmtId="38" fontId="61" fillId="3" borderId="41" xfId="30" applyFont="1" applyFill="1" applyBorder="1" applyAlignment="1">
      <alignment horizontal="right" shrinkToFit="1"/>
    </xf>
    <xf numFmtId="38" fontId="61" fillId="3" borderId="45" xfId="30" applyFont="1" applyFill="1" applyBorder="1" applyAlignment="1">
      <alignment horizontal="right" shrinkToFit="1"/>
    </xf>
    <xf numFmtId="38" fontId="61" fillId="3" borderId="42" xfId="30" applyFont="1" applyFill="1" applyBorder="1" applyAlignment="1">
      <alignment horizontal="right" shrinkToFit="1"/>
    </xf>
    <xf numFmtId="0" fontId="32" fillId="0" borderId="5" xfId="8" applyFont="1" applyBorder="1" applyAlignment="1">
      <alignment horizontal="right" vertical="center" wrapText="1" shrinkToFit="1"/>
    </xf>
    <xf numFmtId="0" fontId="55" fillId="0" borderId="111" xfId="8" applyFont="1" applyBorder="1" applyAlignment="1">
      <alignment horizontal="center" vertical="center" wrapText="1"/>
    </xf>
    <xf numFmtId="0" fontId="55" fillId="0" borderId="111" xfId="8" applyFont="1" applyBorder="1" applyAlignment="1">
      <alignment horizontal="center" vertical="center"/>
    </xf>
    <xf numFmtId="38" fontId="57" fillId="4" borderId="133" xfId="2" applyFont="1" applyFill="1" applyBorder="1" applyAlignment="1" applyProtection="1">
      <alignment vertical="center" shrinkToFit="1"/>
      <protection locked="0"/>
    </xf>
    <xf numFmtId="38" fontId="57" fillId="2" borderId="134" xfId="2" applyFont="1" applyFill="1" applyBorder="1" applyAlignment="1" applyProtection="1">
      <alignment vertical="center" shrinkToFit="1"/>
      <protection locked="0"/>
    </xf>
    <xf numFmtId="3" fontId="52" fillId="3" borderId="111" xfId="2" applyNumberFormat="1" applyFont="1" applyFill="1" applyBorder="1" applyAlignment="1">
      <alignment vertical="center" shrinkToFit="1"/>
    </xf>
    <xf numFmtId="3" fontId="52" fillId="3" borderId="112" xfId="2" applyNumberFormat="1" applyFont="1" applyFill="1" applyBorder="1" applyAlignment="1">
      <alignment vertical="center" shrinkToFit="1"/>
    </xf>
    <xf numFmtId="38" fontId="52" fillId="0" borderId="135" xfId="2" applyFont="1" applyBorder="1" applyAlignment="1">
      <alignment vertical="center" shrinkToFit="1"/>
    </xf>
    <xf numFmtId="0" fontId="55" fillId="0" borderId="0" xfId="8" applyFont="1" applyBorder="1" applyAlignment="1">
      <alignment horizontal="center" vertical="center" wrapText="1"/>
    </xf>
    <xf numFmtId="0" fontId="55" fillId="0" borderId="0" xfId="8" applyFont="1" applyBorder="1" applyAlignment="1">
      <alignment horizontal="center" vertical="center"/>
    </xf>
    <xf numFmtId="0" fontId="32" fillId="3" borderId="5" xfId="8" applyFont="1" applyFill="1" applyBorder="1" applyAlignment="1">
      <alignment horizontal="center" vertical="center"/>
    </xf>
    <xf numFmtId="0" fontId="62" fillId="7" borderId="0" xfId="28" applyFont="1" applyFill="1" applyAlignment="1">
      <alignment horizontal="center" vertical="center"/>
    </xf>
    <xf numFmtId="0" fontId="21" fillId="0" borderId="0" xfId="0" applyFont="1" applyAlignment="1">
      <alignment horizontal="center"/>
    </xf>
    <xf numFmtId="0" fontId="52" fillId="0" borderId="108" xfId="8" applyFont="1" applyBorder="1" applyAlignment="1">
      <alignment horizontal="center" vertical="center"/>
    </xf>
    <xf numFmtId="0" fontId="52" fillId="0" borderId="109" xfId="8" applyFont="1" applyBorder="1" applyAlignment="1">
      <alignment horizontal="center" vertical="center"/>
    </xf>
    <xf numFmtId="0" fontId="65" fillId="4" borderId="110" xfId="8" applyFont="1" applyFill="1" applyBorder="1" applyAlignment="1" applyProtection="1">
      <alignment horizontal="center" vertical="center" shrinkToFit="1"/>
      <protection locked="0"/>
    </xf>
    <xf numFmtId="0" fontId="65" fillId="4" borderId="111" xfId="8" applyFont="1" applyFill="1" applyBorder="1" applyAlignment="1" applyProtection="1">
      <alignment horizontal="center" vertical="center" shrinkToFit="1"/>
      <protection locked="0"/>
    </xf>
    <xf numFmtId="0" fontId="66" fillId="2" borderId="111" xfId="8" applyFont="1" applyFill="1" applyBorder="1" applyAlignment="1" applyProtection="1">
      <alignment horizontal="center" vertical="center" shrinkToFit="1"/>
      <protection locked="0"/>
    </xf>
    <xf numFmtId="0" fontId="66" fillId="2" borderId="112" xfId="8" applyFont="1" applyFill="1" applyBorder="1" applyAlignment="1" applyProtection="1">
      <alignment horizontal="center" vertical="center" shrinkToFit="1"/>
      <protection locked="0"/>
    </xf>
    <xf numFmtId="0" fontId="52" fillId="0" borderId="135" xfId="8" applyFont="1" applyBorder="1" applyAlignment="1">
      <alignment horizontal="center" vertical="center" shrinkToFit="1"/>
    </xf>
    <xf numFmtId="0" fontId="52" fillId="0" borderId="0" xfId="8" applyFont="1" applyAlignment="1">
      <alignment horizontal="center"/>
    </xf>
    <xf numFmtId="0" fontId="53" fillId="0" borderId="0" xfId="8" applyFont="1" applyAlignment="1">
      <alignment horizontal="center"/>
    </xf>
    <xf numFmtId="0" fontId="5" fillId="0" borderId="0" xfId="8" applyFont="1" applyAlignment="1">
      <alignment horizontal="center"/>
    </xf>
    <xf numFmtId="0" fontId="59" fillId="0" borderId="11" xfId="8" applyFont="1" applyBorder="1" applyAlignment="1">
      <alignment horizontal="left" vertical="center"/>
    </xf>
    <xf numFmtId="0" fontId="32" fillId="0" borderId="11" xfId="8" applyFont="1" applyBorder="1" applyAlignment="1">
      <alignment horizontal="left" vertical="center"/>
    </xf>
    <xf numFmtId="0" fontId="32" fillId="0" borderId="11" xfId="8" applyFont="1" applyBorder="1" applyAlignment="1">
      <alignment horizontal="left" vertical="center" shrinkToFit="1"/>
    </xf>
    <xf numFmtId="0" fontId="22" fillId="0" borderId="0" xfId="8" applyFont="1" applyAlignment="1">
      <alignment horizontal="center"/>
    </xf>
    <xf numFmtId="0" fontId="32" fillId="0" borderId="0" xfId="8" applyFont="1" applyBorder="1" applyAlignment="1">
      <alignment horizontal="left"/>
    </xf>
    <xf numFmtId="49" fontId="32" fillId="0" borderId="0" xfId="8" applyNumberFormat="1" applyFont="1" applyBorder="1" applyAlignment="1">
      <alignment horizontal="center"/>
    </xf>
    <xf numFmtId="0" fontId="32" fillId="0" borderId="0" xfId="8" applyFont="1" applyBorder="1" applyAlignment="1">
      <alignment horizontal="center" shrinkToFit="1"/>
    </xf>
    <xf numFmtId="49" fontId="32" fillId="0" borderId="0" xfId="8" applyNumberFormat="1" applyFont="1" applyBorder="1" applyAlignment="1">
      <alignment horizontal="center" shrinkToFit="1"/>
    </xf>
    <xf numFmtId="0" fontId="32" fillId="0" borderId="0" xfId="8" applyFont="1" applyFill="1" applyAlignment="1">
      <alignment horizontal="center" vertical="center"/>
    </xf>
    <xf numFmtId="0" fontId="62" fillId="0" borderId="0" xfId="28" applyFont="1" applyFill="1" applyAlignment="1">
      <alignment horizontal="center" vertical="center"/>
    </xf>
    <xf numFmtId="0" fontId="64" fillId="0" borderId="0" xfId="8" applyNumberFormat="1" applyFont="1" applyFill="1" applyAlignment="1">
      <alignment horizontal="left" shrinkToFit="1"/>
    </xf>
    <xf numFmtId="0" fontId="64" fillId="0" borderId="105" xfId="8" applyFont="1" applyBorder="1" applyAlignment="1">
      <alignment horizontal="center" vertical="center" wrapText="1"/>
    </xf>
    <xf numFmtId="0" fontId="64" fillId="0" borderId="106" xfId="8" applyFont="1" applyBorder="1" applyAlignment="1">
      <alignment horizontal="center" vertical="center" wrapText="1"/>
    </xf>
    <xf numFmtId="0" fontId="64" fillId="0" borderId="107" xfId="8" applyFont="1" applyBorder="1" applyAlignment="1">
      <alignment horizontal="center" vertical="center" wrapText="1"/>
    </xf>
    <xf numFmtId="0" fontId="65" fillId="2" borderId="133" xfId="8" applyFont="1" applyFill="1" applyBorder="1" applyAlignment="1" applyProtection="1">
      <alignment horizontal="left" vertical="center" shrinkToFit="1"/>
      <protection locked="0"/>
    </xf>
    <xf numFmtId="0" fontId="65" fillId="2" borderId="136" xfId="8" applyFont="1" applyFill="1" applyBorder="1" applyAlignment="1" applyProtection="1">
      <alignment horizontal="left" vertical="center" shrinkToFit="1"/>
      <protection locked="0"/>
    </xf>
    <xf numFmtId="0" fontId="52" fillId="0" borderId="110" xfId="8" applyFont="1" applyBorder="1" applyAlignment="1">
      <alignment horizontal="center" vertical="center" shrinkToFit="1"/>
    </xf>
    <xf numFmtId="0" fontId="59" fillId="0" borderId="0" xfId="8" applyFont="1" applyAlignment="1">
      <alignment horizontal="left" vertical="center"/>
    </xf>
    <xf numFmtId="0" fontId="32" fillId="0" borderId="0" xfId="8" applyFont="1" applyAlignment="1">
      <alignment horizontal="left" vertical="center"/>
    </xf>
    <xf numFmtId="0" fontId="32" fillId="0" borderId="0" xfId="8" applyFont="1" applyAlignment="1">
      <alignment horizontal="left" vertical="center" shrinkToFit="1"/>
    </xf>
    <xf numFmtId="0" fontId="21" fillId="0" borderId="0" xfId="0" applyFont="1" applyBorder="1" applyAlignment="1">
      <alignment horizontal="center"/>
    </xf>
    <xf numFmtId="0" fontId="32" fillId="0" borderId="0" xfId="8" applyFont="1" applyBorder="1"/>
    <xf numFmtId="0" fontId="61" fillId="0" borderId="0" xfId="0" applyFont="1" applyAlignment="1">
      <alignment horizontal="center" vertical="center"/>
    </xf>
    <xf numFmtId="0" fontId="67" fillId="0" borderId="0" xfId="0" applyFont="1" applyAlignment="1">
      <alignment horizontal="center" vertical="center"/>
    </xf>
    <xf numFmtId="58" fontId="2" fillId="0" borderId="0" xfId="8" applyNumberFormat="1" applyFont="1" applyAlignment="1">
      <alignment horizontal="center" vertical="center" shrinkToFit="1"/>
    </xf>
    <xf numFmtId="0" fontId="32" fillId="0" borderId="137" xfId="8" applyFont="1" applyBorder="1" applyAlignment="1">
      <alignment horizontal="center" vertical="center" wrapText="1"/>
    </xf>
    <xf numFmtId="0" fontId="32" fillId="0" borderId="138" xfId="8" applyFont="1" applyBorder="1" applyAlignment="1">
      <alignment horizontal="center" vertical="center" wrapText="1"/>
    </xf>
    <xf numFmtId="0" fontId="52" fillId="0" borderId="66" xfId="8" applyFont="1" applyBorder="1" applyAlignment="1">
      <alignment horizontal="center" vertical="center" wrapText="1"/>
    </xf>
    <xf numFmtId="0" fontId="52" fillId="2" borderId="139" xfId="8" applyFont="1" applyFill="1" applyBorder="1" applyAlignment="1" applyProtection="1">
      <alignment horizontal="center" vertical="center" shrinkToFit="1"/>
      <protection locked="0"/>
    </xf>
    <xf numFmtId="0" fontId="52" fillId="0" borderId="140" xfId="8" applyFont="1" applyBorder="1" applyAlignment="1">
      <alignment horizontal="center" vertical="center" wrapText="1"/>
    </xf>
    <xf numFmtId="0" fontId="52" fillId="2" borderId="13" xfId="8" applyFont="1" applyFill="1" applyBorder="1" applyAlignment="1" applyProtection="1">
      <alignment horizontal="center" vertical="center" shrinkToFit="1"/>
      <protection locked="0"/>
    </xf>
    <xf numFmtId="0" fontId="52" fillId="2" borderId="11" xfId="8" applyFont="1" applyFill="1" applyBorder="1" applyAlignment="1" applyProtection="1">
      <alignment horizontal="center" vertical="center" shrinkToFit="1"/>
      <protection locked="0"/>
    </xf>
    <xf numFmtId="0" fontId="52" fillId="2" borderId="1" xfId="8" applyFont="1" applyFill="1" applyBorder="1" applyAlignment="1" applyProtection="1">
      <alignment horizontal="center" vertical="center" shrinkToFit="1"/>
      <protection locked="0"/>
    </xf>
    <xf numFmtId="0" fontId="52" fillId="2" borderId="12" xfId="8" applyFont="1" applyFill="1" applyBorder="1" applyAlignment="1" applyProtection="1">
      <alignment horizontal="center" vertical="center" shrinkToFit="1"/>
      <protection locked="0"/>
    </xf>
    <xf numFmtId="0" fontId="52" fillId="0" borderId="13" xfId="8" applyFont="1" applyBorder="1" applyAlignment="1">
      <alignment horizontal="center" vertical="center" shrinkToFit="1"/>
    </xf>
    <xf numFmtId="0" fontId="52" fillId="0" borderId="0" xfId="8" applyFont="1" applyAlignment="1">
      <alignment horizontal="center" vertical="center"/>
    </xf>
    <xf numFmtId="0" fontId="57" fillId="0" borderId="0" xfId="8" applyFont="1" applyAlignment="1">
      <alignment horizontal="center" vertical="center" wrapText="1"/>
    </xf>
    <xf numFmtId="0" fontId="22" fillId="0" borderId="0" xfId="8" applyFont="1" applyAlignment="1">
      <alignment horizontal="center" vertical="center"/>
    </xf>
    <xf numFmtId="0" fontId="32" fillId="0" borderId="0" xfId="8" applyFont="1" applyBorder="1" applyAlignment="1">
      <alignment horizontal="center" vertical="center" wrapText="1"/>
    </xf>
    <xf numFmtId="0" fontId="32" fillId="0" borderId="0" xfId="0" applyFont="1" applyFill="1" applyBorder="1" applyAlignment="1">
      <alignment horizontal="center" vertical="center"/>
    </xf>
    <xf numFmtId="0" fontId="32" fillId="0" borderId="56" xfId="8" applyFont="1" applyBorder="1" applyAlignment="1">
      <alignment horizontal="center" vertical="center" wrapText="1"/>
    </xf>
    <xf numFmtId="0" fontId="32" fillId="0" borderId="5" xfId="8" applyFont="1" applyBorder="1" applyAlignment="1">
      <alignment horizontal="center" vertical="center" wrapText="1"/>
    </xf>
    <xf numFmtId="0" fontId="32" fillId="0" borderId="2" xfId="8" applyFont="1" applyBorder="1" applyAlignment="1">
      <alignment horizontal="center" vertical="center" wrapText="1"/>
    </xf>
    <xf numFmtId="3" fontId="52" fillId="2" borderId="141" xfId="8" applyNumberFormat="1" applyFont="1" applyFill="1" applyBorder="1" applyAlignment="1" applyProtection="1">
      <alignment horizontal="center" vertical="center" shrinkToFit="1"/>
      <protection locked="0"/>
    </xf>
    <xf numFmtId="0" fontId="2" fillId="0" borderId="142" xfId="8" applyFont="1" applyBorder="1" applyAlignment="1">
      <alignment horizontal="center" vertical="center" wrapText="1"/>
    </xf>
    <xf numFmtId="3" fontId="52" fillId="2" borderId="3" xfId="8" applyNumberFormat="1" applyFont="1" applyFill="1" applyBorder="1" applyAlignment="1" applyProtection="1">
      <alignment horizontal="center" vertical="center" shrinkToFit="1"/>
      <protection locked="0"/>
    </xf>
    <xf numFmtId="3" fontId="52" fillId="2" borderId="1" xfId="8" applyNumberFormat="1" applyFont="1" applyFill="1" applyBorder="1" applyAlignment="1" applyProtection="1">
      <alignment horizontal="center" vertical="center" shrinkToFit="1"/>
      <protection locked="0"/>
    </xf>
    <xf numFmtId="3" fontId="52" fillId="2" borderId="14" xfId="8" applyNumberFormat="1" applyFont="1" applyFill="1" applyBorder="1" applyAlignment="1" applyProtection="1">
      <alignment horizontal="center" vertical="center" shrinkToFit="1"/>
      <protection locked="0"/>
    </xf>
    <xf numFmtId="3" fontId="52" fillId="0" borderId="3" xfId="8" applyNumberFormat="1" applyFont="1" applyBorder="1" applyAlignment="1">
      <alignment horizontal="center" vertical="center" shrinkToFit="1"/>
    </xf>
    <xf numFmtId="0" fontId="52" fillId="2" borderId="141" xfId="8" applyFont="1" applyFill="1" applyBorder="1" applyAlignment="1" applyProtection="1">
      <alignment horizontal="center" vertical="center" shrinkToFit="1"/>
      <protection locked="0"/>
    </xf>
    <xf numFmtId="0" fontId="52" fillId="2" borderId="3" xfId="8" applyFont="1" applyFill="1" applyBorder="1" applyAlignment="1" applyProtection="1">
      <alignment horizontal="center" vertical="center" shrinkToFit="1"/>
      <protection locked="0"/>
    </xf>
    <xf numFmtId="0" fontId="52" fillId="2" borderId="14" xfId="8" applyFont="1" applyFill="1" applyBorder="1" applyAlignment="1" applyProtection="1">
      <alignment horizontal="center" vertical="center" shrinkToFit="1"/>
      <protection locked="0"/>
    </xf>
    <xf numFmtId="0" fontId="52" fillId="0" borderId="3" xfId="8" applyFont="1" applyBorder="1" applyAlignment="1">
      <alignment horizontal="center" vertical="center" shrinkToFit="1"/>
    </xf>
    <xf numFmtId="0" fontId="32" fillId="0" borderId="133" xfId="8" applyFont="1" applyBorder="1" applyAlignment="1">
      <alignment horizontal="center" vertical="center" wrapText="1"/>
    </xf>
    <xf numFmtId="0" fontId="32" fillId="0" borderId="110" xfId="8" applyFont="1" applyBorder="1" applyAlignment="1">
      <alignment horizontal="center" vertical="center" wrapText="1"/>
    </xf>
    <xf numFmtId="0" fontId="52" fillId="0" borderId="97" xfId="8" applyFont="1" applyBorder="1" applyAlignment="1">
      <alignment horizontal="center" vertical="center" wrapText="1"/>
    </xf>
    <xf numFmtId="0" fontId="52" fillId="2" borderId="143" xfId="8" applyFont="1" applyFill="1" applyBorder="1" applyAlignment="1" applyProtection="1">
      <alignment horizontal="center" vertical="center" shrinkToFit="1"/>
      <protection locked="0"/>
    </xf>
    <xf numFmtId="0" fontId="52" fillId="0" borderId="144" xfId="8" applyFont="1" applyBorder="1" applyAlignment="1">
      <alignment horizontal="center" vertical="center" wrapText="1"/>
    </xf>
    <xf numFmtId="0" fontId="52" fillId="2" borderId="9" xfId="8" applyFont="1" applyFill="1" applyBorder="1" applyAlignment="1" applyProtection="1">
      <alignment horizontal="center" vertical="center" shrinkToFit="1"/>
      <protection locked="0"/>
    </xf>
    <xf numFmtId="0" fontId="52" fillId="2" borderId="7" xfId="8" applyFont="1" applyFill="1" applyBorder="1" applyAlignment="1" applyProtection="1">
      <alignment horizontal="center" vertical="center" shrinkToFit="1"/>
      <protection locked="0"/>
    </xf>
    <xf numFmtId="0" fontId="52" fillId="2" borderId="8" xfId="8" applyFont="1" applyFill="1" applyBorder="1" applyAlignment="1" applyProtection="1">
      <alignment horizontal="center" vertical="center" shrinkToFit="1"/>
      <protection locked="0"/>
    </xf>
    <xf numFmtId="0" fontId="52" fillId="0" borderId="9" xfId="8" applyFont="1" applyBorder="1" applyAlignment="1">
      <alignment horizontal="center" vertical="center" shrinkToFit="1"/>
    </xf>
    <xf numFmtId="49" fontId="2" fillId="0" borderId="0" xfId="8" applyNumberFormat="1" applyFont="1" applyAlignment="1">
      <alignment horizontal="center" vertical="center"/>
    </xf>
    <xf numFmtId="0" fontId="61" fillId="0" borderId="0" xfId="0" applyFont="1" applyAlignment="1">
      <alignment horizontal="center"/>
    </xf>
    <xf numFmtId="0" fontId="67" fillId="0" borderId="0" xfId="0" applyFont="1" applyAlignment="1">
      <alignment horizontal="center"/>
    </xf>
    <xf numFmtId="0" fontId="32" fillId="0" borderId="11" xfId="8" applyFont="1" applyBorder="1" applyAlignment="1">
      <alignment horizontal="center" vertical="center" wrapText="1"/>
    </xf>
    <xf numFmtId="0" fontId="32" fillId="0" borderId="11" xfId="8" applyFont="1" applyBorder="1" applyAlignment="1">
      <alignment horizontal="center" vertical="center"/>
    </xf>
    <xf numFmtId="0" fontId="52" fillId="3" borderId="66" xfId="8" applyFont="1" applyFill="1" applyBorder="1" applyAlignment="1">
      <alignment horizontal="center" vertical="center" shrinkToFit="1"/>
    </xf>
    <xf numFmtId="0" fontId="52" fillId="3" borderId="145" xfId="8" applyFont="1" applyFill="1" applyBorder="1" applyAlignment="1">
      <alignment horizontal="center" vertical="center" shrinkToFit="1"/>
    </xf>
    <xf numFmtId="0" fontId="52" fillId="3" borderId="13" xfId="8" applyFont="1" applyFill="1" applyBorder="1" applyAlignment="1">
      <alignment horizontal="center" vertical="center" shrinkToFit="1"/>
    </xf>
    <xf numFmtId="0" fontId="52" fillId="3" borderId="11" xfId="8" applyFont="1" applyFill="1" applyBorder="1" applyAlignment="1">
      <alignment horizontal="center" vertical="center" shrinkToFit="1"/>
    </xf>
    <xf numFmtId="0" fontId="2" fillId="0" borderId="146" xfId="8" applyFont="1" applyBorder="1" applyAlignment="1">
      <alignment horizontal="center"/>
    </xf>
    <xf numFmtId="0" fontId="25" fillId="0" borderId="0" xfId="0" applyFont="1" applyAlignment="1"/>
    <xf numFmtId="0" fontId="68" fillId="0" borderId="0" xfId="0" applyFont="1" applyAlignment="1"/>
    <xf numFmtId="0" fontId="53" fillId="0" borderId="0" xfId="8" applyFont="1"/>
    <xf numFmtId="0" fontId="69" fillId="0" borderId="0" xfId="8" applyFont="1"/>
    <xf numFmtId="49" fontId="52" fillId="0" borderId="0" xfId="8" applyNumberFormat="1" applyFont="1" applyFill="1"/>
    <xf numFmtId="49" fontId="64" fillId="0" borderId="1" xfId="8" applyNumberFormat="1" applyFont="1" applyBorder="1" applyAlignment="1">
      <alignment horizontal="center" vertical="center"/>
    </xf>
    <xf numFmtId="57" fontId="53" fillId="2" borderId="147" xfId="8" applyNumberFormat="1" applyFont="1" applyFill="1" applyBorder="1" applyAlignment="1" applyProtection="1">
      <alignment horizontal="right" vertical="center" shrinkToFit="1"/>
      <protection locked="0"/>
    </xf>
    <xf numFmtId="49" fontId="53" fillId="0" borderId="3" xfId="8" applyNumberFormat="1" applyFont="1" applyBorder="1" applyAlignment="1">
      <alignment horizontal="center" vertical="center" shrinkToFit="1"/>
    </xf>
    <xf numFmtId="0" fontId="70" fillId="0" borderId="0" xfId="8" applyFont="1" applyAlignment="1">
      <alignment horizontal="left" vertical="center"/>
    </xf>
    <xf numFmtId="0" fontId="58" fillId="0" borderId="0" xfId="8" applyFont="1" applyAlignment="1">
      <alignment vertical="center"/>
    </xf>
    <xf numFmtId="49" fontId="69" fillId="0" borderId="0" xfId="8" applyNumberFormat="1" applyFont="1"/>
    <xf numFmtId="49" fontId="5" fillId="0" borderId="0" xfId="8" applyNumberFormat="1" applyFont="1" applyAlignment="1">
      <alignment horizontal="center"/>
    </xf>
    <xf numFmtId="49" fontId="31" fillId="0" borderId="0" xfId="8" applyNumberFormat="1" applyFont="1" applyAlignment="1">
      <alignment horizontal="center"/>
    </xf>
    <xf numFmtId="0" fontId="64" fillId="0" borderId="7" xfId="8" applyFont="1" applyBorder="1" applyAlignment="1">
      <alignment horizontal="center" vertical="center" wrapText="1"/>
    </xf>
    <xf numFmtId="0" fontId="64" fillId="0" borderId="7" xfId="8" applyFont="1" applyBorder="1" applyAlignment="1">
      <alignment vertical="center"/>
    </xf>
    <xf numFmtId="0" fontId="53" fillId="0" borderId="8" xfId="8" applyFont="1" applyBorder="1" applyAlignment="1">
      <alignment vertical="center" shrinkToFit="1"/>
    </xf>
    <xf numFmtId="0" fontId="53" fillId="2" borderId="148" xfId="8" applyFont="1" applyFill="1" applyBorder="1" applyAlignment="1" applyProtection="1">
      <alignment horizontal="left" vertical="center" shrinkToFit="1"/>
      <protection locked="0"/>
    </xf>
    <xf numFmtId="0" fontId="53" fillId="0" borderId="99" xfId="8" applyFont="1" applyBorder="1" applyAlignment="1">
      <alignment vertical="center" shrinkToFit="1"/>
    </xf>
    <xf numFmtId="0" fontId="71" fillId="0" borderId="1" xfId="8" applyFont="1" applyBorder="1" applyAlignment="1">
      <alignment horizontal="center"/>
    </xf>
    <xf numFmtId="0" fontId="71" fillId="0" borderId="1" xfId="8" applyFont="1" applyBorder="1" applyAlignment="1">
      <alignment horizontal="center" vertical="center" wrapText="1"/>
    </xf>
    <xf numFmtId="0" fontId="32" fillId="0" borderId="0" xfId="0" applyFont="1" applyFill="1" applyAlignment="1"/>
    <xf numFmtId="0" fontId="64" fillId="0" borderId="111" xfId="8" applyFont="1" applyBorder="1" applyAlignment="1">
      <alignment horizontal="center" vertical="center" wrapText="1"/>
    </xf>
    <xf numFmtId="0" fontId="64" fillId="0" borderId="111" xfId="8" applyFont="1" applyBorder="1" applyAlignment="1">
      <alignment horizontal="center" vertical="center"/>
    </xf>
    <xf numFmtId="38" fontId="72" fillId="0" borderId="149" xfId="2" applyFont="1" applyBorder="1" applyAlignment="1">
      <alignment vertical="center" shrinkToFit="1"/>
    </xf>
    <xf numFmtId="38" fontId="53" fillId="2" borderId="150" xfId="2" applyFont="1" applyFill="1" applyBorder="1" applyAlignment="1" applyProtection="1">
      <alignment vertical="center" shrinkToFit="1"/>
      <protection locked="0"/>
    </xf>
    <xf numFmtId="3" fontId="53" fillId="3" borderId="110" xfId="2" applyNumberFormat="1" applyFont="1" applyFill="1" applyBorder="1" applyAlignment="1">
      <alignment vertical="center" shrinkToFit="1"/>
    </xf>
    <xf numFmtId="0" fontId="71" fillId="0" borderId="1" xfId="8" applyFont="1" applyBorder="1" applyAlignment="1">
      <alignment horizontal="center" vertical="center"/>
    </xf>
    <xf numFmtId="0" fontId="25" fillId="0" borderId="1" xfId="8" applyFont="1" applyBorder="1" applyAlignment="1">
      <alignment horizontal="left" vertical="center" shrinkToFit="1"/>
    </xf>
    <xf numFmtId="0" fontId="73" fillId="7" borderId="0" xfId="28" applyFont="1" applyFill="1" applyBorder="1" applyAlignment="1">
      <alignment horizontal="right" vertical="center"/>
    </xf>
    <xf numFmtId="0" fontId="25" fillId="0" borderId="0" xfId="8" applyFont="1" applyAlignment="1">
      <alignment vertical="top"/>
    </xf>
    <xf numFmtId="0" fontId="64" fillId="0" borderId="11" xfId="8" applyFont="1" applyBorder="1" applyAlignment="1">
      <alignment horizontal="center" vertical="center"/>
    </xf>
    <xf numFmtId="3" fontId="53" fillId="2" borderId="150" xfId="2" applyNumberFormat="1" applyFont="1" applyFill="1" applyBorder="1" applyAlignment="1" applyProtection="1">
      <alignment vertical="center" shrinkToFit="1"/>
      <protection locked="0"/>
    </xf>
    <xf numFmtId="0" fontId="58" fillId="0" borderId="0" xfId="8" applyFont="1"/>
    <xf numFmtId="0" fontId="64" fillId="0" borderId="1" xfId="8" applyFont="1" applyBorder="1" applyAlignment="1">
      <alignment horizontal="center" vertical="center"/>
    </xf>
    <xf numFmtId="38" fontId="72" fillId="0" borderId="151" xfId="2" applyFont="1" applyBorder="1" applyAlignment="1">
      <alignment vertical="center" shrinkToFit="1"/>
    </xf>
    <xf numFmtId="3" fontId="53" fillId="2" borderId="146" xfId="2" applyNumberFormat="1" applyFont="1" applyFill="1" applyBorder="1" applyAlignment="1" applyProtection="1">
      <alignment vertical="center" shrinkToFit="1"/>
      <protection locked="0"/>
    </xf>
    <xf numFmtId="3" fontId="53" fillId="3" borderId="13" xfId="2" applyNumberFormat="1" applyFont="1" applyFill="1" applyBorder="1" applyAlignment="1">
      <alignment vertical="center" shrinkToFit="1"/>
    </xf>
    <xf numFmtId="0" fontId="25" fillId="0" borderId="1" xfId="8" applyFont="1" applyBorder="1" applyAlignment="1">
      <alignment horizontal="left" vertical="center"/>
    </xf>
    <xf numFmtId="0" fontId="73" fillId="3" borderId="0" xfId="28" applyNumberFormat="1" applyFont="1" applyFill="1" applyAlignment="1">
      <alignment horizontal="center" vertical="center"/>
    </xf>
    <xf numFmtId="0" fontId="71" fillId="0" borderId="0" xfId="8" applyFont="1" applyAlignment="1">
      <alignment horizontal="center" vertical="center"/>
    </xf>
    <xf numFmtId="38" fontId="72" fillId="0" borderId="152" xfId="2" applyFont="1" applyBorder="1" applyAlignment="1">
      <alignment vertical="center" shrinkToFit="1"/>
    </xf>
    <xf numFmtId="3" fontId="53" fillId="2" borderId="147" xfId="2" applyNumberFormat="1" applyFont="1" applyFill="1" applyBorder="1" applyAlignment="1" applyProtection="1">
      <alignment vertical="center" shrinkToFit="1"/>
      <protection locked="0"/>
    </xf>
    <xf numFmtId="3" fontId="53" fillId="3" borderId="3" xfId="2" applyNumberFormat="1" applyFont="1" applyFill="1" applyBorder="1" applyAlignment="1">
      <alignment vertical="center" shrinkToFit="1"/>
    </xf>
    <xf numFmtId="0" fontId="73" fillId="7" borderId="0" xfId="28" applyFont="1" applyFill="1" applyBorder="1" applyAlignment="1">
      <alignment horizontal="left" vertical="center"/>
    </xf>
    <xf numFmtId="0" fontId="71" fillId="0" borderId="6" xfId="8" applyFont="1" applyBorder="1" applyAlignment="1">
      <alignment horizontal="left" vertical="center"/>
    </xf>
    <xf numFmtId="0" fontId="25" fillId="0" borderId="6" xfId="8" applyFont="1" applyBorder="1" applyAlignment="1">
      <alignment horizontal="left" vertical="center"/>
    </xf>
    <xf numFmtId="0" fontId="25" fillId="0" borderId="6" xfId="8" applyFont="1" applyBorder="1" applyAlignment="1">
      <alignment horizontal="left" vertical="center" shrinkToFit="1"/>
    </xf>
    <xf numFmtId="0" fontId="71" fillId="0" borderId="10" xfId="8" applyFont="1" applyBorder="1" applyAlignment="1">
      <alignment horizontal="left" vertical="center"/>
    </xf>
    <xf numFmtId="0" fontId="25" fillId="0" borderId="10" xfId="8" applyFont="1" applyBorder="1" applyAlignment="1">
      <alignment horizontal="left" vertical="center"/>
    </xf>
    <xf numFmtId="0" fontId="25" fillId="0" borderId="10" xfId="8" applyFont="1" applyBorder="1" applyAlignment="1">
      <alignment horizontal="left" vertical="center" shrinkToFit="1"/>
    </xf>
    <xf numFmtId="0" fontId="64" fillId="0" borderId="7" xfId="8" applyFont="1" applyBorder="1" applyAlignment="1">
      <alignment horizontal="center" vertical="center"/>
    </xf>
    <xf numFmtId="38" fontId="72" fillId="0" borderId="153" xfId="2" applyFont="1" applyBorder="1" applyAlignment="1">
      <alignment vertical="center" shrinkToFit="1"/>
    </xf>
    <xf numFmtId="3" fontId="53" fillId="2" borderId="148" xfId="2" applyNumberFormat="1" applyFont="1" applyFill="1" applyBorder="1" applyAlignment="1" applyProtection="1">
      <alignment vertical="center" shrinkToFit="1"/>
      <protection locked="0"/>
    </xf>
    <xf numFmtId="3" fontId="53" fillId="3" borderId="9" xfId="2" applyNumberFormat="1" applyFont="1" applyFill="1" applyBorder="1" applyAlignment="1">
      <alignment vertical="center" shrinkToFit="1"/>
    </xf>
    <xf numFmtId="0" fontId="25" fillId="0" borderId="5" xfId="8" applyFont="1" applyBorder="1" applyAlignment="1">
      <alignment horizontal="right" vertical="center" wrapText="1" shrinkToFit="1"/>
    </xf>
    <xf numFmtId="38" fontId="58" fillId="2" borderId="112" xfId="2" applyFont="1" applyFill="1" applyBorder="1" applyAlignment="1" applyProtection="1">
      <alignment vertical="center" shrinkToFit="1"/>
      <protection locked="0"/>
    </xf>
    <xf numFmtId="3" fontId="53" fillId="3" borderId="150" xfId="2" applyNumberFormat="1" applyFont="1" applyFill="1" applyBorder="1" applyAlignment="1">
      <alignment vertical="center" shrinkToFit="1"/>
    </xf>
    <xf numFmtId="3" fontId="53" fillId="3" borderId="111" xfId="2" applyNumberFormat="1" applyFont="1" applyFill="1" applyBorder="1" applyAlignment="1">
      <alignment vertical="center" shrinkToFit="1"/>
    </xf>
    <xf numFmtId="38" fontId="53" fillId="0" borderId="135" xfId="2" applyFont="1" applyBorder="1" applyAlignment="1">
      <alignment vertical="center" shrinkToFit="1"/>
    </xf>
    <xf numFmtId="0" fontId="25" fillId="3" borderId="5" xfId="8" applyFont="1" applyFill="1" applyBorder="1" applyAlignment="1">
      <alignment horizontal="center" vertical="center"/>
    </xf>
    <xf numFmtId="0" fontId="53" fillId="0" borderId="149" xfId="8" applyFont="1" applyBorder="1" applyAlignment="1">
      <alignment horizontal="center" vertical="center" shrinkToFit="1"/>
    </xf>
    <xf numFmtId="0" fontId="66" fillId="2" borderId="110" xfId="8" applyFont="1" applyFill="1" applyBorder="1" applyAlignment="1" applyProtection="1">
      <alignment horizontal="center" vertical="center" shrinkToFit="1"/>
      <protection locked="0"/>
    </xf>
    <xf numFmtId="0" fontId="53" fillId="0" borderId="135" xfId="8" applyFont="1" applyBorder="1" applyAlignment="1">
      <alignment horizontal="center" vertical="center" shrinkToFit="1"/>
    </xf>
    <xf numFmtId="0" fontId="71" fillId="0" borderId="11" xfId="8" applyFont="1" applyBorder="1" applyAlignment="1">
      <alignment horizontal="left" vertical="center"/>
    </xf>
    <xf numFmtId="0" fontId="25" fillId="0" borderId="11" xfId="8" applyFont="1" applyBorder="1" applyAlignment="1">
      <alignment horizontal="left" vertical="center"/>
    </xf>
    <xf numFmtId="0" fontId="25" fillId="0" borderId="11" xfId="8" applyFont="1" applyBorder="1" applyAlignment="1">
      <alignment horizontal="left" vertical="center" shrinkToFit="1"/>
    </xf>
    <xf numFmtId="0" fontId="69" fillId="0" borderId="0" xfId="8" applyFont="1" applyAlignment="1">
      <alignment horizontal="center"/>
    </xf>
    <xf numFmtId="0" fontId="73" fillId="0" borderId="0" xfId="28" applyFont="1" applyFill="1" applyAlignment="1">
      <alignment horizontal="left" vertical="center"/>
    </xf>
    <xf numFmtId="0" fontId="53" fillId="2" borderId="112" xfId="8" applyFont="1" applyFill="1" applyBorder="1" applyAlignment="1" applyProtection="1">
      <alignment horizontal="center" vertical="center" shrinkToFit="1"/>
      <protection locked="0"/>
    </xf>
    <xf numFmtId="0" fontId="53" fillId="0" borderId="110" xfId="8" applyFont="1" applyBorder="1" applyAlignment="1">
      <alignment horizontal="center" vertical="center" shrinkToFit="1"/>
    </xf>
    <xf numFmtId="0" fontId="71" fillId="0" borderId="0" xfId="8" applyFont="1" applyAlignment="1">
      <alignment horizontal="left" vertical="center"/>
    </xf>
    <xf numFmtId="0" fontId="25" fillId="0" borderId="0" xfId="8" applyFont="1" applyAlignment="1">
      <alignment horizontal="left" vertical="center"/>
    </xf>
    <xf numFmtId="0" fontId="25" fillId="0" borderId="0" xfId="8" applyFont="1" applyAlignment="1">
      <alignment horizontal="left" vertical="center" shrinkToFit="1"/>
    </xf>
    <xf numFmtId="0" fontId="52" fillId="0" borderId="154" xfId="8" applyFont="1" applyBorder="1" applyAlignment="1">
      <alignment horizontal="center" vertical="center" wrapText="1"/>
    </xf>
    <xf numFmtId="0" fontId="52" fillId="2" borderId="146" xfId="8" applyFont="1" applyFill="1" applyBorder="1" applyAlignment="1" applyProtection="1">
      <alignment horizontal="center" vertical="center" shrinkToFit="1"/>
      <protection locked="0"/>
    </xf>
    <xf numFmtId="0" fontId="74" fillId="0" borderId="0" xfId="0" applyFont="1" applyFill="1">
      <alignment vertical="center"/>
    </xf>
    <xf numFmtId="0" fontId="32" fillId="0" borderId="155" xfId="8" applyFont="1" applyBorder="1" applyAlignment="1">
      <alignment horizontal="center" vertical="center" wrapText="1"/>
    </xf>
    <xf numFmtId="3" fontId="52" fillId="2" borderId="147" xfId="8" applyNumberFormat="1" applyFont="1" applyFill="1" applyBorder="1" applyAlignment="1" applyProtection="1">
      <alignment horizontal="center" vertical="center" shrinkToFit="1"/>
      <protection locked="0"/>
    </xf>
    <xf numFmtId="0" fontId="52" fillId="2" borderId="147" xfId="8" applyFont="1" applyFill="1" applyBorder="1" applyAlignment="1" applyProtection="1">
      <alignment horizontal="center" vertical="center" shrinkToFit="1"/>
      <protection locked="0"/>
    </xf>
    <xf numFmtId="0" fontId="52" fillId="0" borderId="156" xfId="8" applyFont="1" applyBorder="1" applyAlignment="1">
      <alignment horizontal="center" vertical="center" wrapText="1"/>
    </xf>
    <xf numFmtId="0" fontId="52" fillId="2" borderId="148" xfId="8" applyFont="1" applyFill="1" applyBorder="1" applyAlignment="1" applyProtection="1">
      <alignment horizontal="center" vertical="center" shrinkToFit="1"/>
      <protection locked="0"/>
    </xf>
    <xf numFmtId="0" fontId="52" fillId="3" borderId="12" xfId="8" applyFont="1" applyFill="1" applyBorder="1" applyAlignment="1">
      <alignment horizontal="center" vertical="center" shrinkToFit="1"/>
    </xf>
    <xf numFmtId="0" fontId="52" fillId="0" borderId="0" xfId="8" applyFont="1" applyFill="1" applyBorder="1" applyAlignment="1">
      <alignment horizontal="center" vertical="center" shrinkToFit="1"/>
    </xf>
    <xf numFmtId="0" fontId="0" fillId="0" borderId="0" xfId="0" applyFont="1" applyAlignment="1" applyProtection="1"/>
    <xf numFmtId="0" fontId="75" fillId="0" borderId="0" xfId="8" applyFont="1" applyProtection="1"/>
    <xf numFmtId="182" fontId="76" fillId="0" borderId="0" xfId="9" applyNumberFormat="1" applyFont="1" applyFill="1" applyAlignment="1" applyProtection="1">
      <alignment horizontal="left" vertical="top"/>
    </xf>
    <xf numFmtId="0" fontId="76" fillId="0" borderId="0" xfId="8" applyFont="1" applyAlignment="1" applyProtection="1">
      <alignment horizontal="left"/>
    </xf>
    <xf numFmtId="0" fontId="27" fillId="0" borderId="22" xfId="8" applyFont="1" applyBorder="1" applyAlignment="1" applyProtection="1">
      <alignment horizontal="center" wrapText="1"/>
    </xf>
    <xf numFmtId="0" fontId="27" fillId="0" borderId="86" xfId="8" applyFont="1" applyBorder="1" applyAlignment="1" applyProtection="1">
      <alignment horizontal="center" wrapText="1"/>
    </xf>
    <xf numFmtId="0" fontId="27" fillId="0" borderId="23" xfId="8" applyFont="1" applyBorder="1" applyAlignment="1" applyProtection="1">
      <alignment horizontal="center" wrapText="1"/>
    </xf>
    <xf numFmtId="0" fontId="27" fillId="0" borderId="15" xfId="8" applyFont="1" applyBorder="1" applyAlignment="1" applyProtection="1">
      <alignment horizontal="right" vertical="center"/>
    </xf>
    <xf numFmtId="0" fontId="2" fillId="3" borderId="16" xfId="8" applyFont="1" applyFill="1" applyBorder="1" applyProtection="1"/>
    <xf numFmtId="0" fontId="2" fillId="3" borderId="23" xfId="8" applyFont="1" applyFill="1" applyBorder="1" applyProtection="1"/>
    <xf numFmtId="0" fontId="14" fillId="3" borderId="0" xfId="8" applyNumberFormat="1" applyFont="1" applyFill="1" applyAlignment="1" applyProtection="1">
      <alignment horizontal="center" vertical="top"/>
    </xf>
    <xf numFmtId="0" fontId="27" fillId="0" borderId="64" xfId="8" applyFont="1" applyBorder="1" applyProtection="1"/>
    <xf numFmtId="0" fontId="27" fillId="0" borderId="65" xfId="8" applyFont="1" applyBorder="1" applyAlignment="1" applyProtection="1">
      <alignment horizontal="center"/>
    </xf>
    <xf numFmtId="0" fontId="27" fillId="0" borderId="65" xfId="8" applyFont="1" applyBorder="1" applyProtection="1"/>
    <xf numFmtId="0" fontId="27" fillId="0" borderId="63" xfId="8" applyFont="1" applyBorder="1" applyProtection="1"/>
    <xf numFmtId="0" fontId="27" fillId="0" borderId="40" xfId="8" applyFont="1" applyBorder="1" applyAlignment="1" applyProtection="1">
      <alignment horizontal="right" vertical="center"/>
    </xf>
    <xf numFmtId="177" fontId="2" fillId="3" borderId="3" xfId="8" applyNumberFormat="1" applyFont="1" applyFill="1" applyBorder="1" applyAlignment="1" applyProtection="1">
      <alignment horizontal="center"/>
    </xf>
    <xf numFmtId="177" fontId="2" fillId="3" borderId="92" xfId="8" applyNumberFormat="1" applyFont="1" applyFill="1" applyBorder="1" applyAlignment="1" applyProtection="1">
      <alignment horizontal="center"/>
    </xf>
    <xf numFmtId="0" fontId="76" fillId="0" borderId="0" xfId="8" applyFont="1" applyAlignment="1" applyProtection="1">
      <alignment vertical="top"/>
    </xf>
    <xf numFmtId="0" fontId="27" fillId="0" borderId="54" xfId="8" applyFont="1" applyBorder="1" applyAlignment="1" applyProtection="1">
      <alignment horizontal="center"/>
    </xf>
    <xf numFmtId="0" fontId="75" fillId="0" borderId="157" xfId="8" applyFont="1" applyBorder="1" applyProtection="1"/>
    <xf numFmtId="0" fontId="75" fillId="0" borderId="86" xfId="8" applyFont="1" applyBorder="1" applyAlignment="1" applyProtection="1">
      <alignment horizontal="center"/>
    </xf>
    <xf numFmtId="38" fontId="0" fillId="3" borderId="158" xfId="2" applyFont="1" applyFill="1" applyBorder="1">
      <alignment vertical="center"/>
    </xf>
    <xf numFmtId="38" fontId="22" fillId="3" borderId="3" xfId="2" applyFont="1" applyFill="1" applyBorder="1" applyProtection="1">
      <alignment vertical="center"/>
    </xf>
    <xf numFmtId="38" fontId="22" fillId="3" borderId="92" xfId="2" applyFont="1" applyFill="1" applyBorder="1" applyProtection="1">
      <alignment vertical="center"/>
    </xf>
    <xf numFmtId="0" fontId="55" fillId="0" borderId="0" xfId="8" applyFont="1" applyProtection="1"/>
    <xf numFmtId="0" fontId="27" fillId="0" borderId="39" xfId="8" applyFont="1" applyBorder="1" applyAlignment="1" applyProtection="1">
      <alignment horizontal="center"/>
    </xf>
    <xf numFmtId="0" fontId="75" fillId="0" borderId="2" xfId="8" applyFont="1" applyBorder="1" applyProtection="1"/>
    <xf numFmtId="0" fontId="75" fillId="0" borderId="4" xfId="8" applyFont="1" applyBorder="1" applyAlignment="1" applyProtection="1">
      <alignment horizontal="center"/>
    </xf>
    <xf numFmtId="38" fontId="0" fillId="3" borderId="47" xfId="2" applyFont="1" applyFill="1" applyBorder="1">
      <alignment vertical="center"/>
    </xf>
    <xf numFmtId="38" fontId="2" fillId="3" borderId="4" xfId="2" applyFont="1" applyFill="1" applyBorder="1" applyProtection="1">
      <alignment vertical="center"/>
    </xf>
    <xf numFmtId="38" fontId="2" fillId="3" borderId="1" xfId="2" applyFont="1" applyFill="1" applyBorder="1" applyProtection="1">
      <alignment vertical="center"/>
    </xf>
    <xf numFmtId="38" fontId="2" fillId="3" borderId="29" xfId="2" applyFont="1" applyFill="1" applyBorder="1" applyProtection="1">
      <alignment vertical="center"/>
    </xf>
    <xf numFmtId="0" fontId="2" fillId="0" borderId="5" xfId="8" applyFont="1" applyFill="1" applyBorder="1" applyAlignment="1" applyProtection="1">
      <alignment horizontal="center"/>
    </xf>
    <xf numFmtId="0" fontId="27" fillId="0" borderId="43" xfId="8" applyFont="1" applyBorder="1" applyAlignment="1" applyProtection="1">
      <alignment horizontal="center"/>
    </xf>
    <xf numFmtId="0" fontId="75" fillId="0" borderId="159" xfId="8" applyFont="1" applyBorder="1" applyProtection="1"/>
    <xf numFmtId="0" fontId="75" fillId="0" borderId="160" xfId="8" applyFont="1" applyBorder="1" applyAlignment="1" applyProtection="1">
      <alignment horizontal="center"/>
    </xf>
    <xf numFmtId="38" fontId="0" fillId="3" borderId="3" xfId="2" applyFont="1" applyFill="1" applyBorder="1" applyProtection="1">
      <alignment vertical="center"/>
    </xf>
    <xf numFmtId="38" fontId="0" fillId="3" borderId="1" xfId="2" applyFont="1" applyFill="1" applyBorder="1" applyProtection="1">
      <alignment vertical="center"/>
    </xf>
    <xf numFmtId="38" fontId="0" fillId="3" borderId="29" xfId="2" applyFont="1" applyFill="1" applyBorder="1" applyProtection="1">
      <alignment vertical="center"/>
    </xf>
    <xf numFmtId="0" fontId="2" fillId="3" borderId="5" xfId="8" applyFont="1" applyFill="1" applyBorder="1" applyAlignment="1" applyProtection="1">
      <alignment horizontal="center"/>
    </xf>
    <xf numFmtId="0" fontId="27" fillId="0" borderId="161" xfId="8" applyFont="1" applyBorder="1" applyAlignment="1" applyProtection="1">
      <alignment horizontal="center"/>
    </xf>
    <xf numFmtId="0" fontId="75" fillId="0" borderId="69" xfId="8" applyFont="1" applyBorder="1" applyProtection="1"/>
    <xf numFmtId="0" fontId="75" fillId="0" borderId="69" xfId="8" applyFont="1" applyBorder="1" applyAlignment="1" applyProtection="1">
      <alignment horizontal="center"/>
    </xf>
    <xf numFmtId="38" fontId="2" fillId="3" borderId="34" xfId="2" applyFont="1" applyFill="1" applyBorder="1" applyProtection="1">
      <alignment vertical="center"/>
    </xf>
    <xf numFmtId="0" fontId="77" fillId="0" borderId="0" xfId="8" applyFont="1" applyAlignment="1" applyProtection="1">
      <alignment horizontal="right"/>
    </xf>
    <xf numFmtId="0" fontId="75" fillId="0" borderId="4" xfId="8" applyFont="1" applyBorder="1" applyProtection="1"/>
    <xf numFmtId="38" fontId="2" fillId="0" borderId="4" xfId="2" applyFont="1" applyFill="1" applyBorder="1" applyProtection="1">
      <alignment vertical="center"/>
    </xf>
    <xf numFmtId="38" fontId="2" fillId="0" borderId="1" xfId="2" applyFont="1" applyFill="1" applyBorder="1" applyProtection="1">
      <alignment vertical="center"/>
    </xf>
    <xf numFmtId="38" fontId="2" fillId="0" borderId="29" xfId="2" applyFont="1" applyFill="1" applyBorder="1" applyProtection="1">
      <alignment vertical="center"/>
    </xf>
    <xf numFmtId="0" fontId="2" fillId="0" borderId="5" xfId="8" applyFont="1" applyBorder="1" applyAlignment="1" applyProtection="1">
      <alignment horizontal="left"/>
    </xf>
    <xf numFmtId="38" fontId="2" fillId="2" borderId="4" xfId="2" applyFont="1" applyFill="1" applyBorder="1" applyProtection="1">
      <alignment vertical="center"/>
      <protection locked="0"/>
    </xf>
    <xf numFmtId="38" fontId="2" fillId="2" borderId="1" xfId="2" applyFont="1" applyFill="1" applyBorder="1" applyProtection="1">
      <alignment vertical="center"/>
      <protection locked="0"/>
    </xf>
    <xf numFmtId="38" fontId="2" fillId="2" borderId="29" xfId="2" applyFont="1" applyFill="1" applyBorder="1" applyProtection="1">
      <alignment vertical="center"/>
      <protection locked="0"/>
    </xf>
    <xf numFmtId="0" fontId="2" fillId="3" borderId="5" xfId="8" applyFont="1" applyFill="1" applyBorder="1" applyAlignment="1" applyProtection="1">
      <alignment horizontal="left" shrinkToFit="1"/>
    </xf>
    <xf numFmtId="0" fontId="75" fillId="0" borderId="88" xfId="8" applyFont="1" applyBorder="1" applyProtection="1"/>
    <xf numFmtId="0" fontId="75" fillId="0" borderId="88" xfId="8" applyFont="1" applyBorder="1" applyAlignment="1" applyProtection="1">
      <alignment horizontal="center"/>
    </xf>
    <xf numFmtId="38" fontId="0" fillId="3" borderId="35" xfId="2" applyFont="1" applyFill="1" applyBorder="1" applyProtection="1">
      <alignment vertical="center"/>
    </xf>
    <xf numFmtId="38" fontId="0" fillId="3" borderId="6" xfId="2" applyFont="1" applyFill="1" applyBorder="1" applyProtection="1">
      <alignment vertical="center"/>
    </xf>
    <xf numFmtId="38" fontId="0" fillId="3" borderId="33" xfId="2" applyFont="1" applyFill="1" applyBorder="1" applyProtection="1">
      <alignment vertical="center"/>
    </xf>
    <xf numFmtId="0" fontId="75" fillId="0" borderId="55" xfId="8" applyFont="1" applyBorder="1" applyProtection="1"/>
    <xf numFmtId="0" fontId="75" fillId="0" borderId="55" xfId="8" applyFont="1" applyBorder="1" applyAlignment="1" applyProtection="1">
      <alignment horizontal="center"/>
    </xf>
    <xf numFmtId="38" fontId="2" fillId="3" borderId="3" xfId="2" applyFont="1" applyFill="1" applyBorder="1" applyProtection="1">
      <alignment vertical="center"/>
    </xf>
    <xf numFmtId="38" fontId="2" fillId="3" borderId="92" xfId="2" applyFont="1" applyFill="1" applyBorder="1" applyProtection="1">
      <alignment vertical="center"/>
    </xf>
    <xf numFmtId="38" fontId="0" fillId="3" borderId="0" xfId="2" applyFont="1" applyFill="1" applyBorder="1" applyProtection="1">
      <alignment vertical="center"/>
    </xf>
    <xf numFmtId="0" fontId="27" fillId="0" borderId="162" xfId="8" applyFont="1" applyBorder="1" applyAlignment="1" applyProtection="1">
      <alignment horizontal="center"/>
    </xf>
    <xf numFmtId="0" fontId="27" fillId="0" borderId="163" xfId="8" applyFont="1" applyBorder="1" applyAlignment="1" applyProtection="1">
      <alignment horizontal="center"/>
    </xf>
    <xf numFmtId="0" fontId="27" fillId="0" borderId="163" xfId="8" applyFont="1" applyBorder="1" applyProtection="1"/>
    <xf numFmtId="0" fontId="27" fillId="0" borderId="164" xfId="8" applyFont="1" applyBorder="1" applyAlignment="1" applyProtection="1">
      <alignment horizontal="center"/>
    </xf>
    <xf numFmtId="38" fontId="0" fillId="3" borderId="160" xfId="2" applyFont="1" applyFill="1" applyBorder="1" applyProtection="1">
      <alignment vertical="center"/>
    </xf>
    <xf numFmtId="38" fontId="0" fillId="3" borderId="45" xfId="2" applyFont="1" applyFill="1" applyBorder="1" applyProtection="1">
      <alignment vertical="center"/>
    </xf>
    <xf numFmtId="38" fontId="0" fillId="3" borderId="42" xfId="2" applyFont="1" applyFill="1" applyBorder="1" applyProtection="1">
      <alignment vertical="center"/>
    </xf>
    <xf numFmtId="0" fontId="78" fillId="0" borderId="0" xfId="0" applyFont="1" applyFill="1" applyAlignment="1" applyProtection="1"/>
    <xf numFmtId="0" fontId="2" fillId="0" borderId="48" xfId="8" applyFont="1" applyFill="1" applyBorder="1" applyProtection="1"/>
    <xf numFmtId="0" fontId="27" fillId="0" borderId="88" xfId="8" applyFont="1" applyFill="1" applyBorder="1" applyAlignment="1" applyProtection="1">
      <alignment horizontal="center"/>
    </xf>
    <xf numFmtId="0" fontId="27" fillId="0" borderId="35" xfId="8" applyFont="1" applyFill="1" applyBorder="1" applyAlignment="1" applyProtection="1">
      <alignment horizontal="center"/>
    </xf>
    <xf numFmtId="38" fontId="79" fillId="0" borderId="1" xfId="2" applyFont="1" applyFill="1" applyBorder="1" applyProtection="1">
      <alignment vertical="center"/>
    </xf>
    <xf numFmtId="0" fontId="2" fillId="0" borderId="165" xfId="8" applyFont="1" applyFill="1" applyBorder="1" applyProtection="1"/>
    <xf numFmtId="38" fontId="22" fillId="0" borderId="1" xfId="2" applyFont="1" applyFill="1" applyBorder="1" applyProtection="1">
      <alignment vertical="center"/>
    </xf>
    <xf numFmtId="0" fontId="2" fillId="0" borderId="2" xfId="8" applyFont="1" applyFill="1" applyBorder="1" applyProtection="1"/>
    <xf numFmtId="0" fontId="27" fillId="0" borderId="4" xfId="8" applyFont="1" applyFill="1" applyBorder="1" applyAlignment="1" applyProtection="1">
      <alignment horizontal="center"/>
    </xf>
    <xf numFmtId="0" fontId="27" fillId="0" borderId="3" xfId="8" applyFont="1" applyFill="1" applyBorder="1" applyAlignment="1" applyProtection="1">
      <alignment horizontal="center"/>
    </xf>
    <xf numFmtId="0" fontId="2" fillId="0" borderId="5" xfId="8" applyFont="1" applyFill="1" applyBorder="1" applyProtection="1"/>
    <xf numFmtId="0" fontId="2" fillId="0" borderId="3" xfId="8" applyFont="1" applyFill="1" applyBorder="1" applyProtection="1"/>
    <xf numFmtId="183" fontId="22" fillId="0" borderId="0" xfId="8" applyNumberFormat="1" applyFont="1" applyFill="1" applyAlignment="1" applyProtection="1">
      <alignment horizontal="center"/>
    </xf>
    <xf numFmtId="0" fontId="22" fillId="0" borderId="0" xfId="8" applyFont="1" applyProtection="1"/>
    <xf numFmtId="177" fontId="22" fillId="0" borderId="0" xfId="8" applyNumberFormat="1" applyFont="1" applyFill="1" applyProtection="1"/>
    <xf numFmtId="0" fontId="2" fillId="0" borderId="56" xfId="8" applyFont="1" applyFill="1" applyBorder="1" applyProtection="1"/>
    <xf numFmtId="0" fontId="2" fillId="0" borderId="48" xfId="8" applyFont="1" applyFill="1" applyBorder="1" applyAlignment="1" applyProtection="1">
      <alignment horizontal="center"/>
    </xf>
    <xf numFmtId="0" fontId="75" fillId="0" borderId="35" xfId="8" applyFont="1" applyFill="1" applyBorder="1" applyAlignment="1" applyProtection="1">
      <alignment horizontal="center"/>
    </xf>
    <xf numFmtId="0" fontId="22" fillId="0" borderId="0" xfId="8" applyFont="1" applyFill="1" applyAlignment="1" applyProtection="1">
      <alignment horizontal="right" shrinkToFit="1"/>
    </xf>
    <xf numFmtId="0" fontId="2" fillId="0" borderId="66" xfId="8" applyFont="1" applyFill="1" applyBorder="1" applyProtection="1"/>
    <xf numFmtId="0" fontId="2" fillId="0" borderId="2" xfId="8" applyFont="1" applyFill="1" applyBorder="1" applyAlignment="1" applyProtection="1">
      <alignment horizontal="center"/>
    </xf>
    <xf numFmtId="0" fontId="75" fillId="0" borderId="3" xfId="8" applyFont="1" applyFill="1" applyBorder="1" applyAlignment="1" applyProtection="1">
      <alignment horizontal="center"/>
    </xf>
    <xf numFmtId="0" fontId="27" fillId="0" borderId="0" xfId="8" applyFont="1" applyFill="1" applyAlignment="1" applyProtection="1">
      <alignment horizontal="center"/>
    </xf>
    <xf numFmtId="0" fontId="22" fillId="0" borderId="0" xfId="8" applyFont="1" applyFill="1" applyAlignment="1" applyProtection="1">
      <alignment horizontal="center"/>
    </xf>
    <xf numFmtId="0" fontId="2" fillId="0" borderId="35" xfId="8" applyFont="1" applyFill="1" applyBorder="1" applyProtection="1"/>
    <xf numFmtId="0" fontId="2" fillId="0" borderId="0" xfId="8" applyFont="1" applyFill="1" applyAlignment="1" applyProtection="1">
      <alignment shrinkToFit="1"/>
    </xf>
    <xf numFmtId="0" fontId="27" fillId="0" borderId="2" xfId="8" applyFont="1" applyFill="1" applyBorder="1" applyAlignment="1" applyProtection="1">
      <alignment horizontal="center"/>
    </xf>
    <xf numFmtId="0" fontId="80" fillId="0" borderId="0" xfId="23" applyFont="1" applyProtection="1"/>
    <xf numFmtId="184" fontId="2" fillId="0" borderId="0" xfId="23" applyNumberFormat="1" applyFont="1" applyProtection="1"/>
    <xf numFmtId="0" fontId="81" fillId="0" borderId="0" xfId="0" applyFont="1" applyAlignment="1" applyProtection="1">
      <alignment vertical="center"/>
    </xf>
    <xf numFmtId="0" fontId="2" fillId="0" borderId="0" xfId="23" applyNumberFormat="1" applyFont="1" applyFill="1" applyAlignment="1" applyProtection="1">
      <alignment vertical="center" shrinkToFit="1"/>
    </xf>
    <xf numFmtId="0" fontId="0" fillId="0" borderId="0" xfId="0" applyFont="1" applyAlignment="1" applyProtection="1">
      <alignment shrinkToFit="1"/>
    </xf>
    <xf numFmtId="0" fontId="82" fillId="0" borderId="0" xfId="23" applyFont="1" applyAlignment="1" applyProtection="1">
      <alignment horizontal="right" vertical="center"/>
    </xf>
    <xf numFmtId="0" fontId="82" fillId="0" borderId="0" xfId="23" applyFont="1" applyAlignment="1" applyProtection="1">
      <alignment vertical="center"/>
    </xf>
    <xf numFmtId="0" fontId="2" fillId="0" borderId="48" xfId="23" applyFont="1" applyBorder="1" applyAlignment="1" applyProtection="1">
      <alignment horizontal="center" vertical="center"/>
    </xf>
    <xf numFmtId="0" fontId="2" fillId="0" borderId="88" xfId="23" applyFont="1" applyBorder="1" applyAlignment="1" applyProtection="1">
      <alignment horizontal="center" vertical="center"/>
    </xf>
    <xf numFmtId="0" fontId="2" fillId="0" borderId="35" xfId="23" applyFont="1" applyBorder="1" applyAlignment="1" applyProtection="1">
      <alignment horizontal="center" vertical="center"/>
    </xf>
    <xf numFmtId="0" fontId="22" fillId="2" borderId="6" xfId="23" applyFont="1" applyFill="1" applyBorder="1" applyAlignment="1" applyProtection="1">
      <alignment horizontal="center"/>
      <protection locked="0"/>
    </xf>
    <xf numFmtId="0" fontId="2" fillId="0" borderId="6" xfId="23" applyFont="1" applyBorder="1" applyAlignment="1" applyProtection="1">
      <alignment horizontal="center" vertical="center"/>
    </xf>
    <xf numFmtId="0" fontId="52" fillId="0" borderId="0" xfId="23" applyFont="1" applyProtection="1"/>
    <xf numFmtId="0" fontId="34" fillId="0" borderId="166" xfId="23" applyFont="1" applyFill="1" applyBorder="1" applyAlignment="1" applyProtection="1">
      <alignment horizontal="left" vertical="center"/>
    </xf>
    <xf numFmtId="0" fontId="2" fillId="0" borderId="167" xfId="23" applyFont="1" applyFill="1" applyBorder="1" applyAlignment="1" applyProtection="1">
      <alignment horizontal="center" vertical="center"/>
    </xf>
    <xf numFmtId="0" fontId="2" fillId="0" borderId="168" xfId="23" applyFont="1" applyFill="1" applyBorder="1" applyAlignment="1" applyProtection="1">
      <alignment horizontal="center" vertical="center"/>
    </xf>
    <xf numFmtId="0" fontId="2" fillId="0" borderId="169" xfId="23" applyFont="1" applyFill="1" applyBorder="1" applyAlignment="1" applyProtection="1">
      <alignment horizontal="center" vertical="center"/>
    </xf>
    <xf numFmtId="0" fontId="2" fillId="0" borderId="170" xfId="23" applyFont="1" applyFill="1" applyBorder="1" applyAlignment="1" applyProtection="1">
      <alignment shrinkToFit="1"/>
    </xf>
    <xf numFmtId="0" fontId="2" fillId="0" borderId="171" xfId="23" applyFont="1" applyFill="1" applyBorder="1" applyAlignment="1" applyProtection="1">
      <alignment shrinkToFit="1"/>
    </xf>
    <xf numFmtId="0" fontId="2" fillId="0" borderId="172" xfId="23" applyFont="1" applyFill="1" applyBorder="1" applyAlignment="1" applyProtection="1">
      <alignment shrinkToFit="1"/>
    </xf>
    <xf numFmtId="0" fontId="2" fillId="0" borderId="0" xfId="23" applyFont="1" applyFill="1" applyBorder="1" applyAlignment="1" applyProtection="1"/>
    <xf numFmtId="0" fontId="2" fillId="0" borderId="0" xfId="23" applyFont="1" applyBorder="1" applyProtection="1"/>
    <xf numFmtId="0" fontId="82" fillId="3" borderId="0" xfId="23" applyNumberFormat="1" applyFont="1" applyFill="1" applyAlignment="1" applyProtection="1">
      <alignment horizontal="center" vertical="center"/>
    </xf>
    <xf numFmtId="0" fontId="80" fillId="0" borderId="0" xfId="23" applyFont="1" applyAlignment="1" applyProtection="1">
      <alignment vertical="center"/>
    </xf>
    <xf numFmtId="0" fontId="2" fillId="0" borderId="0" xfId="23" applyFont="1" applyBorder="1" applyAlignment="1" applyProtection="1">
      <alignment horizontal="center" vertical="center"/>
    </xf>
    <xf numFmtId="0" fontId="2" fillId="0" borderId="5" xfId="23" applyFont="1" applyBorder="1" applyAlignment="1" applyProtection="1">
      <alignment horizontal="center" vertical="center"/>
    </xf>
    <xf numFmtId="0" fontId="22" fillId="2" borderId="10" xfId="23" applyFont="1" applyFill="1" applyBorder="1" applyAlignment="1" applyProtection="1">
      <alignment horizontal="center"/>
      <protection locked="0"/>
    </xf>
    <xf numFmtId="0" fontId="2" fillId="0" borderId="10" xfId="23" applyFont="1" applyBorder="1" applyAlignment="1" applyProtection="1">
      <alignment horizontal="center" vertical="center"/>
    </xf>
    <xf numFmtId="0" fontId="83" fillId="3" borderId="15" xfId="23" applyNumberFormat="1" applyFont="1" applyFill="1" applyBorder="1" applyAlignment="1" applyProtection="1">
      <alignment horizontal="center" vertical="center" shrinkToFit="1"/>
    </xf>
    <xf numFmtId="0" fontId="83" fillId="0" borderId="0" xfId="23" applyNumberFormat="1" applyFont="1" applyFill="1" applyAlignment="1" applyProtection="1">
      <alignment horizontal="center" vertical="center" shrinkToFit="1"/>
    </xf>
    <xf numFmtId="0" fontId="84" fillId="0" borderId="166" xfId="23" applyFont="1" applyFill="1" applyBorder="1" applyAlignment="1" applyProtection="1">
      <alignment horizontal="left" vertical="top" wrapText="1"/>
    </xf>
    <xf numFmtId="0" fontId="2" fillId="0" borderId="173" xfId="23" applyFont="1" applyFill="1" applyBorder="1" applyAlignment="1" applyProtection="1">
      <alignment horizontal="center" vertical="center" wrapText="1"/>
    </xf>
    <xf numFmtId="0" fontId="2" fillId="0" borderId="4" xfId="23" applyFont="1" applyFill="1" applyBorder="1" applyAlignment="1" applyProtection="1">
      <alignment horizontal="center" vertical="center"/>
    </xf>
    <xf numFmtId="0" fontId="2" fillId="0" borderId="174" xfId="23" applyFont="1" applyFill="1" applyBorder="1" applyAlignment="1" applyProtection="1">
      <alignment horizontal="center" vertical="center"/>
    </xf>
    <xf numFmtId="177" fontId="2" fillId="3" borderId="175" xfId="23" applyNumberFormat="1" applyFont="1" applyFill="1" applyBorder="1" applyAlignment="1" applyProtection="1">
      <alignment shrinkToFit="1"/>
    </xf>
    <xf numFmtId="0" fontId="2" fillId="0" borderId="176" xfId="23" applyFont="1" applyFill="1" applyBorder="1" applyAlignment="1" applyProtection="1">
      <alignment horizontal="right" shrinkToFit="1"/>
    </xf>
    <xf numFmtId="0" fontId="32" fillId="0" borderId="1" xfId="27" applyFont="1" applyFill="1" applyBorder="1" applyAlignment="1" applyProtection="1">
      <alignment horizontal="center" vertical="center" wrapText="1"/>
    </xf>
    <xf numFmtId="0" fontId="32" fillId="0" borderId="1" xfId="27" applyFont="1" applyFill="1" applyBorder="1" applyAlignment="1" applyProtection="1">
      <alignment horizontal="left" wrapText="1"/>
    </xf>
    <xf numFmtId="0" fontId="2" fillId="0" borderId="66" xfId="23" applyFont="1" applyBorder="1" applyAlignment="1" applyProtection="1">
      <alignment horizontal="center" vertical="center"/>
    </xf>
    <xf numFmtId="0" fontId="2" fillId="0" borderId="69" xfId="23" applyFont="1" applyBorder="1" applyAlignment="1" applyProtection="1">
      <alignment horizontal="center" vertical="center"/>
    </xf>
    <xf numFmtId="0" fontId="2" fillId="0" borderId="13" xfId="23" applyFont="1" applyBorder="1" applyAlignment="1" applyProtection="1">
      <alignment horizontal="center" vertical="center"/>
    </xf>
    <xf numFmtId="0" fontId="22" fillId="2" borderId="11" xfId="23" applyFont="1" applyFill="1" applyBorder="1" applyAlignment="1" applyProtection="1">
      <alignment horizontal="center"/>
      <protection locked="0"/>
    </xf>
    <xf numFmtId="0" fontId="2" fillId="0" borderId="11" xfId="23" applyFont="1" applyBorder="1" applyAlignment="1" applyProtection="1">
      <alignment horizontal="center" vertical="center"/>
    </xf>
    <xf numFmtId="0" fontId="83" fillId="3" borderId="38" xfId="23" applyNumberFormat="1" applyFont="1" applyFill="1" applyBorder="1" applyAlignment="1" applyProtection="1">
      <alignment horizontal="center" vertical="center" shrinkToFit="1"/>
    </xf>
    <xf numFmtId="0" fontId="2" fillId="0" borderId="177" xfId="23" applyFont="1" applyFill="1" applyBorder="1" applyAlignment="1" applyProtection="1">
      <alignment horizontal="center" vertical="center"/>
    </xf>
    <xf numFmtId="0" fontId="2" fillId="0" borderId="178" xfId="23" applyFont="1" applyFill="1" applyBorder="1" applyAlignment="1" applyProtection="1">
      <alignment horizontal="center" vertical="center" textRotation="255"/>
    </xf>
    <xf numFmtId="0" fontId="2" fillId="0" borderId="179" xfId="23" applyFont="1" applyFill="1" applyBorder="1" applyAlignment="1" applyProtection="1">
      <alignment horizontal="center" vertical="center" textRotation="255"/>
    </xf>
    <xf numFmtId="0" fontId="77" fillId="4" borderId="180" xfId="23" applyFont="1" applyFill="1" applyBorder="1" applyAlignment="1" applyProtection="1">
      <alignment shrinkToFit="1"/>
      <protection locked="0"/>
    </xf>
    <xf numFmtId="0" fontId="2" fillId="4" borderId="0" xfId="23" applyFont="1" applyFill="1" applyBorder="1" applyAlignment="1" applyProtection="1">
      <alignment shrinkToFit="1"/>
      <protection locked="0"/>
    </xf>
    <xf numFmtId="0" fontId="2" fillId="3" borderId="181" xfId="23" applyNumberFormat="1" applyFont="1" applyFill="1" applyBorder="1" applyAlignment="1" applyProtection="1">
      <alignment shrinkToFit="1"/>
    </xf>
    <xf numFmtId="185" fontId="2" fillId="0" borderId="0" xfId="23" applyNumberFormat="1" applyFont="1" applyFill="1" applyBorder="1" applyAlignment="1" applyProtection="1"/>
    <xf numFmtId="0" fontId="32" fillId="0" borderId="1" xfId="27" applyFont="1" applyFill="1" applyBorder="1" applyAlignment="1" applyProtection="1">
      <alignment horizontal="center" vertical="center" textRotation="255" wrapText="1" shrinkToFit="1"/>
    </xf>
    <xf numFmtId="0" fontId="32" fillId="0" borderId="1" xfId="27" applyFont="1" applyFill="1" applyBorder="1" applyAlignment="1" applyProtection="1">
      <alignment horizontal="left" shrinkToFit="1"/>
    </xf>
    <xf numFmtId="0" fontId="85" fillId="0" borderId="1" xfId="27" applyFont="1" applyFill="1" applyBorder="1" applyAlignment="1" applyProtection="1">
      <alignment horizontal="left" shrinkToFit="1"/>
    </xf>
    <xf numFmtId="0" fontId="2" fillId="0" borderId="48" xfId="23" applyFont="1" applyBorder="1" applyAlignment="1" applyProtection="1">
      <alignment horizontal="center" vertical="center" wrapText="1"/>
    </xf>
    <xf numFmtId="0" fontId="2" fillId="0" borderId="88" xfId="23" applyFont="1" applyBorder="1" applyAlignment="1" applyProtection="1">
      <alignment horizontal="center" vertical="center" wrapText="1"/>
    </xf>
    <xf numFmtId="0" fontId="2" fillId="0" borderId="5" xfId="23" applyFont="1" applyBorder="1" applyAlignment="1" applyProtection="1">
      <alignment horizontal="center" vertical="center" wrapText="1"/>
    </xf>
    <xf numFmtId="0" fontId="2" fillId="0" borderId="182" xfId="23" applyFont="1" applyBorder="1" applyAlignment="1" applyProtection="1">
      <alignment horizontal="center" wrapText="1"/>
    </xf>
    <xf numFmtId="0" fontId="2" fillId="0" borderId="183" xfId="23" applyFont="1" applyFill="1" applyBorder="1" applyAlignment="1" applyProtection="1">
      <alignment horizontal="center" vertical="center"/>
    </xf>
    <xf numFmtId="0" fontId="2" fillId="0" borderId="184" xfId="23" applyFont="1" applyFill="1" applyBorder="1" applyAlignment="1" applyProtection="1">
      <alignment horizontal="center" vertical="center"/>
    </xf>
    <xf numFmtId="0" fontId="2" fillId="0" borderId="185" xfId="23" applyFont="1" applyFill="1" applyBorder="1" applyAlignment="1" applyProtection="1">
      <alignment horizontal="center" vertical="center"/>
    </xf>
    <xf numFmtId="0" fontId="77" fillId="0" borderId="180" xfId="23" applyFont="1" applyFill="1" applyBorder="1" applyAlignment="1" applyProtection="1">
      <alignment horizontal="center" shrinkToFit="1"/>
    </xf>
    <xf numFmtId="0" fontId="77" fillId="0" borderId="186" xfId="23" applyFont="1" applyFill="1" applyBorder="1" applyAlignment="1" applyProtection="1">
      <alignment horizontal="center" shrinkToFit="1"/>
    </xf>
    <xf numFmtId="0" fontId="2" fillId="0" borderId="184" xfId="23" applyFont="1" applyFill="1" applyBorder="1" applyAlignment="1" applyProtection="1">
      <alignment horizontal="center" shrinkToFit="1"/>
    </xf>
    <xf numFmtId="185" fontId="2" fillId="0" borderId="187" xfId="23" applyNumberFormat="1" applyFont="1" applyFill="1" applyBorder="1" applyAlignment="1" applyProtection="1">
      <alignment horizontal="center" shrinkToFit="1"/>
    </xf>
    <xf numFmtId="0" fontId="32" fillId="0" borderId="1" xfId="27" applyFont="1" applyFill="1" applyBorder="1" applyAlignment="1" applyProtection="1">
      <alignment horizontal="right" shrinkToFit="1"/>
    </xf>
    <xf numFmtId="0" fontId="2" fillId="0" borderId="66" xfId="23" applyFont="1" applyBorder="1" applyAlignment="1" applyProtection="1">
      <alignment horizontal="center" vertical="center" wrapText="1"/>
    </xf>
    <xf numFmtId="0" fontId="2" fillId="0" borderId="69" xfId="23" applyFont="1" applyBorder="1" applyAlignment="1" applyProtection="1">
      <alignment horizontal="center" vertical="center" wrapText="1"/>
    </xf>
    <xf numFmtId="0" fontId="2" fillId="0" borderId="13" xfId="23" applyFont="1" applyBorder="1" applyAlignment="1" applyProtection="1">
      <alignment horizontal="center" vertical="center" wrapText="1"/>
    </xf>
    <xf numFmtId="0" fontId="2" fillId="0" borderId="188" xfId="23" applyFont="1" applyBorder="1" applyAlignment="1" applyProtection="1">
      <alignment horizontal="center" wrapText="1"/>
    </xf>
    <xf numFmtId="0" fontId="2" fillId="0" borderId="189" xfId="23" applyFont="1" applyFill="1" applyBorder="1" applyAlignment="1" applyProtection="1">
      <alignment horizontal="center" vertical="center" textRotation="255"/>
    </xf>
    <xf numFmtId="0" fontId="2" fillId="0" borderId="190" xfId="23" applyFont="1" applyFill="1" applyBorder="1" applyAlignment="1" applyProtection="1">
      <alignment horizontal="center" vertical="center" textRotation="255"/>
    </xf>
    <xf numFmtId="0" fontId="2" fillId="4" borderId="180" xfId="23" applyFill="1" applyBorder="1" applyAlignment="1" applyProtection="1">
      <alignment shrinkToFit="1"/>
      <protection locked="0"/>
    </xf>
    <xf numFmtId="185" fontId="2" fillId="0" borderId="187" xfId="23" applyNumberFormat="1" applyFont="1" applyFill="1" applyBorder="1" applyAlignment="1" applyProtection="1">
      <alignment shrinkToFit="1"/>
    </xf>
    <xf numFmtId="0" fontId="2" fillId="0" borderId="35" xfId="23" applyFont="1" applyFill="1" applyBorder="1" applyAlignment="1" applyProtection="1">
      <alignment horizontal="center" vertical="center" wrapText="1"/>
    </xf>
    <xf numFmtId="186" fontId="22" fillId="2" borderId="6" xfId="23" applyNumberFormat="1" applyFont="1" applyFill="1" applyBorder="1" applyAlignment="1" applyProtection="1">
      <alignment horizontal="center"/>
      <protection locked="0"/>
    </xf>
    <xf numFmtId="0" fontId="83" fillId="3" borderId="40" xfId="23" applyNumberFormat="1" applyFont="1" applyFill="1" applyBorder="1" applyAlignment="1" applyProtection="1">
      <alignment horizontal="center" vertical="center" shrinkToFit="1"/>
    </xf>
    <xf numFmtId="0" fontId="2" fillId="0" borderId="191" xfId="23" applyFont="1" applyFill="1" applyBorder="1" applyAlignment="1" applyProtection="1">
      <alignment horizontal="center" vertical="center"/>
    </xf>
    <xf numFmtId="0" fontId="2" fillId="0" borderId="192" xfId="23" applyFont="1" applyFill="1" applyBorder="1" applyAlignment="1" applyProtection="1">
      <alignment horizontal="center" vertical="center" wrapText="1"/>
    </xf>
    <xf numFmtId="0" fontId="2" fillId="0" borderId="193" xfId="23" applyFont="1" applyFill="1" applyBorder="1" applyAlignment="1" applyProtection="1">
      <alignment horizontal="center" vertical="center"/>
    </xf>
    <xf numFmtId="10" fontId="2" fillId="3" borderId="194" xfId="23" applyNumberFormat="1" applyFont="1" applyFill="1" applyBorder="1" applyAlignment="1" applyProtection="1">
      <alignment shrinkToFit="1"/>
    </xf>
    <xf numFmtId="10" fontId="2" fillId="3" borderId="195" xfId="23" applyNumberFormat="1" applyFont="1" applyFill="1" applyBorder="1" applyAlignment="1" applyProtection="1">
      <alignment shrinkToFit="1"/>
    </xf>
    <xf numFmtId="10" fontId="2" fillId="3" borderId="181" xfId="23" applyNumberFormat="1" applyFont="1" applyFill="1" applyBorder="1" applyAlignment="1" applyProtection="1">
      <alignment shrinkToFit="1"/>
    </xf>
    <xf numFmtId="10" fontId="2" fillId="0" borderId="0" xfId="23" applyNumberFormat="1" applyFont="1" applyFill="1" applyBorder="1" applyAlignment="1" applyProtection="1"/>
    <xf numFmtId="186" fontId="22" fillId="2" borderId="11" xfId="23" applyNumberFormat="1" applyFont="1" applyFill="1" applyBorder="1" applyAlignment="1" applyProtection="1">
      <alignment horizontal="center"/>
      <protection locked="0"/>
    </xf>
    <xf numFmtId="0" fontId="2" fillId="0" borderId="196" xfId="23" applyFont="1" applyBorder="1" applyAlignment="1" applyProtection="1">
      <alignment horizontal="center" wrapText="1"/>
    </xf>
    <xf numFmtId="0" fontId="2" fillId="0" borderId="197" xfId="23" applyFont="1" applyFill="1" applyBorder="1" applyAlignment="1" applyProtection="1">
      <alignment horizontal="center" vertical="center"/>
    </xf>
    <xf numFmtId="0" fontId="2" fillId="0" borderId="179" xfId="23" applyFont="1" applyFill="1" applyBorder="1" applyAlignment="1" applyProtection="1">
      <alignment horizontal="center" vertical="center"/>
    </xf>
    <xf numFmtId="38" fontId="2" fillId="3" borderId="198" xfId="7" applyFont="1" applyFill="1" applyBorder="1" applyAlignment="1" applyProtection="1">
      <alignment horizontal="right" shrinkToFit="1"/>
    </xf>
    <xf numFmtId="38" fontId="2" fillId="3" borderId="199" xfId="7" applyFont="1" applyFill="1" applyBorder="1" applyAlignment="1" applyProtection="1">
      <alignment horizontal="right" shrinkToFit="1"/>
    </xf>
    <xf numFmtId="38" fontId="2" fillId="3" borderId="200" xfId="23" applyNumberFormat="1" applyFont="1" applyFill="1" applyBorder="1" applyAlignment="1" applyProtection="1">
      <alignment shrinkToFit="1"/>
    </xf>
    <xf numFmtId="38" fontId="2" fillId="0" borderId="0" xfId="23" applyNumberFormat="1" applyFont="1" applyFill="1" applyBorder="1" applyAlignment="1" applyProtection="1"/>
    <xf numFmtId="187" fontId="32" fillId="0" borderId="1" xfId="27" applyNumberFormat="1" applyFont="1" applyFill="1" applyBorder="1" applyAlignment="1" applyProtection="1">
      <alignment horizontal="right" shrinkToFit="1"/>
    </xf>
    <xf numFmtId="0" fontId="2" fillId="8" borderId="66" xfId="23" applyFont="1" applyFill="1" applyBorder="1" applyAlignment="1" applyProtection="1">
      <alignment horizontal="center" vertical="center" wrapText="1"/>
    </xf>
    <xf numFmtId="0" fontId="2" fillId="8" borderId="69" xfId="23" applyFont="1" applyFill="1" applyBorder="1" applyAlignment="1" applyProtection="1">
      <alignment horizontal="center" vertical="center" wrapText="1"/>
    </xf>
    <xf numFmtId="0" fontId="2" fillId="8" borderId="13" xfId="23" applyFont="1" applyFill="1" applyBorder="1" applyAlignment="1" applyProtection="1">
      <alignment horizontal="center" vertical="center" wrapText="1"/>
    </xf>
    <xf numFmtId="0" fontId="32" fillId="3" borderId="2" xfId="29" applyFont="1" applyFill="1" applyBorder="1" applyAlignment="1">
      <alignment horizontal="center" vertical="center" shrinkToFit="1"/>
    </xf>
    <xf numFmtId="0" fontId="2" fillId="0" borderId="123" xfId="23" applyFont="1" applyBorder="1" applyAlignment="1" applyProtection="1">
      <alignment horizontal="center" wrapText="1"/>
    </xf>
    <xf numFmtId="0" fontId="83" fillId="9" borderId="0" xfId="23" applyNumberFormat="1" applyFont="1" applyFill="1" applyAlignment="1" applyProtection="1">
      <alignment horizontal="center" vertical="center" shrinkToFit="1"/>
    </xf>
    <xf numFmtId="0" fontId="84" fillId="9" borderId="166" xfId="23" applyFont="1" applyFill="1" applyBorder="1" applyAlignment="1" applyProtection="1">
      <alignment horizontal="left" vertical="top" wrapText="1"/>
    </xf>
    <xf numFmtId="0" fontId="2" fillId="9" borderId="201" xfId="23" applyFont="1" applyFill="1" applyBorder="1" applyAlignment="1" applyProtection="1">
      <alignment horizontal="center" vertical="center"/>
    </xf>
    <xf numFmtId="38" fontId="2" fillId="3" borderId="180" xfId="7" applyFont="1" applyFill="1" applyBorder="1" applyAlignment="1" applyProtection="1">
      <alignment horizontal="right" shrinkToFit="1"/>
    </xf>
    <xf numFmtId="38" fontId="2" fillId="3" borderId="186" xfId="7" applyFont="1" applyFill="1" applyBorder="1" applyAlignment="1" applyProtection="1">
      <alignment horizontal="right" shrinkToFit="1"/>
    </xf>
    <xf numFmtId="38" fontId="2" fillId="3" borderId="187" xfId="23" applyNumberFormat="1" applyFont="1" applyFill="1" applyBorder="1" applyAlignment="1" applyProtection="1">
      <alignment shrinkToFit="1"/>
    </xf>
    <xf numFmtId="0" fontId="32" fillId="0" borderId="0" xfId="27" applyFont="1" applyFill="1" applyBorder="1" applyAlignment="1" applyProtection="1">
      <alignment horizontal="center"/>
    </xf>
    <xf numFmtId="187" fontId="32" fillId="0" borderId="0" xfId="27" applyNumberFormat="1" applyFont="1" applyFill="1" applyBorder="1" applyAlignment="1" applyProtection="1">
      <alignment horizontal="right" wrapText="1"/>
    </xf>
    <xf numFmtId="14" fontId="32" fillId="3" borderId="2" xfId="29" applyNumberFormat="1" applyFont="1" applyFill="1" applyBorder="1" applyAlignment="1">
      <alignment horizontal="center" vertical="center" shrinkToFit="1"/>
    </xf>
    <xf numFmtId="0" fontId="2" fillId="0" borderId="1" xfId="23" applyFont="1" applyBorder="1" applyAlignment="1" applyProtection="1">
      <alignment horizontal="center" vertical="center" wrapText="1"/>
    </xf>
    <xf numFmtId="38" fontId="2" fillId="2" borderId="1" xfId="7" applyFont="1" applyFill="1" applyBorder="1" applyAlignment="1" applyProtection="1">
      <protection locked="0"/>
    </xf>
    <xf numFmtId="0" fontId="2" fillId="0" borderId="202" xfId="23" applyFont="1" applyBorder="1" applyAlignment="1" applyProtection="1"/>
    <xf numFmtId="0" fontId="2" fillId="0" borderId="201" xfId="23" applyFont="1" applyFill="1" applyBorder="1" applyAlignment="1" applyProtection="1">
      <alignment horizontal="center" vertical="center"/>
    </xf>
    <xf numFmtId="0" fontId="86" fillId="0" borderId="166" xfId="23" applyFont="1" applyFill="1" applyBorder="1" applyAlignment="1" applyProtection="1">
      <alignment vertical="top" wrapText="1"/>
    </xf>
    <xf numFmtId="0" fontId="2" fillId="0" borderId="203" xfId="23" applyFont="1" applyFill="1" applyBorder="1" applyAlignment="1" applyProtection="1">
      <alignment horizontal="center" vertical="center"/>
    </xf>
    <xf numFmtId="0" fontId="2" fillId="0" borderId="204" xfId="23" applyFont="1" applyFill="1" applyBorder="1" applyAlignment="1" applyProtection="1">
      <alignment horizontal="center" vertical="center"/>
    </xf>
    <xf numFmtId="38" fontId="2" fillId="0" borderId="205" xfId="7" applyFont="1" applyFill="1" applyBorder="1" applyAlignment="1" applyProtection="1">
      <alignment horizontal="right" shrinkToFit="1"/>
    </xf>
    <xf numFmtId="38" fontId="2" fillId="0" borderId="206" xfId="7" applyFont="1" applyFill="1" applyBorder="1" applyAlignment="1" applyProtection="1">
      <alignment horizontal="right" shrinkToFit="1"/>
    </xf>
    <xf numFmtId="38" fontId="2" fillId="0" borderId="207" xfId="7" applyFont="1" applyFill="1" applyBorder="1" applyAlignment="1" applyProtection="1">
      <alignment horizontal="right" shrinkToFit="1"/>
    </xf>
    <xf numFmtId="38" fontId="2" fillId="0" borderId="208" xfId="7" applyFont="1" applyFill="1" applyBorder="1" applyAlignment="1" applyProtection="1">
      <alignment horizontal="right" shrinkToFit="1"/>
    </xf>
    <xf numFmtId="38" fontId="2" fillId="3" borderId="184" xfId="23" applyNumberFormat="1" applyFont="1" applyFill="1" applyBorder="1" applyAlignment="1" applyProtection="1">
      <alignment horizontal="center" vertical="center" shrinkToFit="1"/>
    </xf>
    <xf numFmtId="0" fontId="2" fillId="3" borderId="185" xfId="23" applyFont="1" applyFill="1" applyBorder="1" applyAlignment="1" applyProtection="1">
      <alignment horizontal="center" vertical="center" shrinkToFit="1"/>
    </xf>
    <xf numFmtId="0" fontId="77" fillId="0" borderId="5" xfId="23" applyFont="1" applyBorder="1" applyAlignment="1" applyProtection="1">
      <alignment horizontal="left"/>
    </xf>
    <xf numFmtId="38" fontId="2" fillId="3" borderId="1" xfId="7" applyFont="1" applyFill="1" applyBorder="1" applyAlignment="1" applyProtection="1"/>
    <xf numFmtId="0" fontId="2" fillId="0" borderId="203" xfId="23" applyFont="1" applyFill="1" applyBorder="1" applyAlignment="1" applyProtection="1">
      <alignment horizontal="center" vertical="center" wrapText="1"/>
    </xf>
    <xf numFmtId="0" fontId="2" fillId="0" borderId="204" xfId="23" applyFont="1" applyFill="1" applyBorder="1" applyAlignment="1" applyProtection="1">
      <alignment horizontal="center" vertical="center" wrapText="1"/>
    </xf>
    <xf numFmtId="0" fontId="2" fillId="4" borderId="194" xfId="23" applyFont="1" applyFill="1" applyBorder="1" applyAlignment="1" applyProtection="1">
      <alignment horizontal="center" shrinkToFit="1"/>
      <protection locked="0"/>
    </xf>
    <xf numFmtId="0" fontId="2" fillId="4" borderId="195" xfId="23" applyFont="1" applyFill="1" applyBorder="1" applyAlignment="1" applyProtection="1">
      <alignment horizontal="center" shrinkToFit="1"/>
      <protection locked="0"/>
    </xf>
    <xf numFmtId="0" fontId="2" fillId="4" borderId="203" xfId="23" applyFont="1" applyFill="1" applyBorder="1" applyAlignment="1" applyProtection="1">
      <alignment horizontal="center" shrinkToFit="1"/>
      <protection locked="0"/>
    </xf>
    <xf numFmtId="0" fontId="2" fillId="3" borderId="181" xfId="23" applyFont="1" applyFill="1" applyBorder="1" applyAlignment="1" applyProtection="1">
      <alignment horizontal="center" shrinkToFit="1"/>
    </xf>
    <xf numFmtId="0" fontId="2" fillId="0" borderId="209" xfId="23" applyFont="1" applyFill="1" applyBorder="1" applyAlignment="1" applyProtection="1">
      <alignment horizontal="center" vertical="center"/>
    </xf>
    <xf numFmtId="0" fontId="2" fillId="0" borderId="210" xfId="23" applyFont="1" applyFill="1" applyBorder="1" applyAlignment="1" applyProtection="1">
      <alignment horizontal="center" vertical="center" wrapText="1"/>
    </xf>
    <xf numFmtId="0" fontId="2" fillId="0" borderId="211" xfId="23" applyFont="1" applyFill="1" applyBorder="1" applyAlignment="1" applyProtection="1">
      <alignment horizontal="center" vertical="center" wrapText="1"/>
    </xf>
    <xf numFmtId="0" fontId="2" fillId="4" borderId="212" xfId="23" applyFont="1" applyFill="1" applyBorder="1" applyAlignment="1" applyProtection="1">
      <alignment horizontal="center" shrinkToFit="1"/>
      <protection locked="0"/>
    </xf>
    <xf numFmtId="0" fontId="2" fillId="4" borderId="213" xfId="23" applyFont="1" applyFill="1" applyBorder="1" applyAlignment="1" applyProtection="1">
      <alignment horizontal="center" shrinkToFit="1"/>
      <protection locked="0"/>
    </xf>
    <xf numFmtId="0" fontId="2" fillId="4" borderId="210" xfId="23" applyFont="1" applyFill="1" applyBorder="1" applyAlignment="1" applyProtection="1">
      <alignment horizontal="center" shrinkToFit="1"/>
      <protection locked="0"/>
    </xf>
    <xf numFmtId="0" fontId="2" fillId="3" borderId="214" xfId="23" applyFont="1" applyFill="1" applyBorder="1" applyAlignment="1" applyProtection="1">
      <alignment horizontal="center" shrinkToFit="1"/>
    </xf>
    <xf numFmtId="0" fontId="87" fillId="3" borderId="5" xfId="0" applyFont="1" applyFill="1" applyBorder="1" applyAlignment="1" applyProtection="1">
      <alignment horizontal="center"/>
    </xf>
    <xf numFmtId="0" fontId="2" fillId="0" borderId="215" xfId="23" applyFont="1" applyFill="1" applyBorder="1" applyAlignment="1" applyProtection="1">
      <alignment horizontal="center" vertical="center"/>
    </xf>
    <xf numFmtId="0" fontId="2" fillId="0" borderId="216" xfId="23" applyFont="1" applyFill="1" applyBorder="1" applyAlignment="1" applyProtection="1">
      <alignment horizontal="center" vertical="center"/>
    </xf>
    <xf numFmtId="0" fontId="2" fillId="0" borderId="217" xfId="23" applyFont="1" applyFill="1" applyBorder="1" applyAlignment="1" applyProtection="1">
      <alignment horizontal="center" vertical="center"/>
    </xf>
    <xf numFmtId="38" fontId="88" fillId="3" borderId="170" xfId="23" applyNumberFormat="1" applyFont="1" applyFill="1" applyBorder="1" applyAlignment="1" applyProtection="1">
      <alignment horizontal="right" shrinkToFit="1"/>
    </xf>
    <xf numFmtId="38" fontId="88" fillId="3" borderId="171" xfId="23" applyNumberFormat="1" applyFont="1" applyFill="1" applyBorder="1" applyAlignment="1" applyProtection="1">
      <alignment horizontal="right" shrinkToFit="1"/>
    </xf>
    <xf numFmtId="38" fontId="2" fillId="3" borderId="172" xfId="23" applyNumberFormat="1" applyFont="1" applyFill="1" applyBorder="1" applyAlignment="1" applyProtection="1">
      <alignment horizontal="right" shrinkToFit="1"/>
    </xf>
    <xf numFmtId="38" fontId="2" fillId="0" borderId="0" xfId="23" applyNumberFormat="1" applyFont="1" applyFill="1" applyBorder="1" applyAlignment="1" applyProtection="1">
      <alignment horizontal="right"/>
    </xf>
    <xf numFmtId="0" fontId="2" fillId="0" borderId="1" xfId="23" applyFont="1" applyFill="1" applyBorder="1" applyAlignment="1" applyProtection="1">
      <alignment horizontal="center"/>
    </xf>
    <xf numFmtId="38" fontId="88" fillId="3" borderId="180" xfId="23" applyNumberFormat="1" applyFont="1" applyFill="1" applyBorder="1" applyAlignment="1" applyProtection="1">
      <alignment horizontal="right" shrinkToFit="1"/>
    </xf>
    <xf numFmtId="38" fontId="88" fillId="3" borderId="186" xfId="23" applyNumberFormat="1" applyFont="1" applyFill="1" applyBorder="1" applyAlignment="1" applyProtection="1">
      <alignment horizontal="right" shrinkToFit="1"/>
    </xf>
    <xf numFmtId="38" fontId="2" fillId="3" borderId="187" xfId="23" applyNumberFormat="1" applyFont="1" applyFill="1" applyBorder="1" applyAlignment="1" applyProtection="1">
      <alignment horizontal="right" shrinkToFit="1"/>
    </xf>
    <xf numFmtId="0" fontId="0" fillId="0" borderId="0" xfId="0" applyFont="1" applyBorder="1" applyAlignment="1" applyProtection="1">
      <alignment horizontal="left"/>
    </xf>
    <xf numFmtId="0" fontId="87" fillId="0" borderId="5" xfId="0" applyFont="1" applyBorder="1" applyAlignment="1" applyProtection="1">
      <alignment horizontal="left"/>
    </xf>
    <xf numFmtId="0" fontId="2" fillId="0" borderId="2" xfId="23" applyFont="1" applyFill="1" applyBorder="1" applyAlignment="1" applyProtection="1">
      <alignment horizontal="center" vertical="center" textRotation="255" wrapText="1" shrinkToFit="1"/>
    </xf>
    <xf numFmtId="0" fontId="2" fillId="0" borderId="4" xfId="23" applyFont="1" applyFill="1" applyBorder="1" applyAlignment="1" applyProtection="1">
      <alignment horizontal="center" vertical="center" textRotation="255" wrapText="1" shrinkToFit="1"/>
    </xf>
    <xf numFmtId="0" fontId="2" fillId="0" borderId="3" xfId="23" applyFont="1" applyFill="1" applyBorder="1" applyAlignment="1" applyProtection="1">
      <alignment horizontal="center" vertical="center" textRotation="255" wrapText="1" shrinkToFit="1"/>
    </xf>
    <xf numFmtId="0" fontId="2" fillId="3" borderId="1" xfId="23" applyFill="1" applyBorder="1"/>
    <xf numFmtId="0" fontId="2" fillId="0" borderId="202" xfId="23" applyFont="1" applyBorder="1" applyProtection="1"/>
    <xf numFmtId="0" fontId="0" fillId="0" borderId="5" xfId="0" applyFont="1" applyBorder="1" applyAlignment="1" applyProtection="1">
      <alignment horizontal="left"/>
    </xf>
    <xf numFmtId="188" fontId="2" fillId="3" borderId="1" xfId="23" applyNumberFormat="1" applyFill="1" applyBorder="1"/>
    <xf numFmtId="0" fontId="2" fillId="0" borderId="218" xfId="23" applyFont="1" applyFill="1" applyBorder="1" applyAlignment="1" applyProtection="1">
      <alignment horizontal="center" vertical="center"/>
    </xf>
    <xf numFmtId="0" fontId="2" fillId="0" borderId="211" xfId="23" applyFont="1" applyFill="1" applyBorder="1" applyAlignment="1" applyProtection="1">
      <alignment horizontal="center" vertical="center"/>
    </xf>
    <xf numFmtId="38" fontId="88" fillId="3" borderId="212" xfId="23" applyNumberFormat="1" applyFont="1" applyFill="1" applyBorder="1" applyAlignment="1" applyProtection="1">
      <alignment horizontal="right" shrinkToFit="1"/>
    </xf>
    <xf numFmtId="38" fontId="88" fillId="3" borderId="213" xfId="23" applyNumberFormat="1" applyFont="1" applyFill="1" applyBorder="1" applyAlignment="1" applyProtection="1">
      <alignment horizontal="right" shrinkToFit="1"/>
    </xf>
    <xf numFmtId="38" fontId="2" fillId="3" borderId="219" xfId="23" applyNumberFormat="1" applyFont="1" applyFill="1" applyBorder="1" applyAlignment="1" applyProtection="1">
      <alignment horizontal="right" shrinkToFit="1"/>
    </xf>
    <xf numFmtId="0" fontId="0" fillId="3" borderId="5" xfId="0" applyFont="1" applyFill="1" applyBorder="1" applyAlignment="1" applyProtection="1">
      <alignment horizontal="left"/>
    </xf>
    <xf numFmtId="0" fontId="75" fillId="0" borderId="1" xfId="23" applyFont="1" applyFill="1" applyBorder="1" applyAlignment="1" applyProtection="1">
      <alignment horizontal="center" vertical="center" wrapText="1"/>
    </xf>
    <xf numFmtId="189" fontId="2" fillId="3" borderId="1" xfId="23" applyNumberFormat="1" applyFill="1" applyBorder="1"/>
    <xf numFmtId="3" fontId="2" fillId="0" borderId="1" xfId="23" applyNumberFormat="1" applyBorder="1"/>
    <xf numFmtId="3" fontId="2" fillId="3" borderId="1" xfId="23" applyNumberFormat="1" applyFont="1" applyFill="1" applyBorder="1" applyAlignment="1" applyProtection="1"/>
    <xf numFmtId="9" fontId="2" fillId="2" borderId="1" xfId="23" applyNumberFormat="1" applyFont="1" applyFill="1" applyBorder="1" applyProtection="1">
      <protection locked="0"/>
    </xf>
    <xf numFmtId="0" fontId="82" fillId="0" borderId="0" xfId="15" applyFont="1" applyFill="1" applyBorder="1" applyAlignment="1" applyProtection="1">
      <alignment horizontal="left" vertical="center"/>
    </xf>
    <xf numFmtId="0" fontId="82" fillId="0" borderId="5" xfId="15" applyFont="1" applyFill="1" applyBorder="1" applyAlignment="1" applyProtection="1">
      <alignment horizontal="left" vertical="center"/>
    </xf>
    <xf numFmtId="0" fontId="55" fillId="0" borderId="0" xfId="15" applyFont="1" applyBorder="1" applyAlignment="1" applyProtection="1">
      <alignment horizontal="left" vertical="center"/>
    </xf>
    <xf numFmtId="0" fontId="55" fillId="0" borderId="5" xfId="15" applyFont="1" applyBorder="1" applyAlignment="1" applyProtection="1">
      <alignment horizontal="left" vertical="center"/>
    </xf>
    <xf numFmtId="3" fontId="2" fillId="3" borderId="1" xfId="23" applyNumberFormat="1" applyFill="1" applyBorder="1"/>
    <xf numFmtId="0" fontId="89" fillId="0" borderId="0" xfId="23" applyFont="1" applyAlignment="1" applyProtection="1">
      <alignment vertical="center"/>
    </xf>
    <xf numFmtId="0" fontId="2" fillId="0" borderId="2" xfId="23" applyFont="1" applyBorder="1" applyAlignment="1" applyProtection="1">
      <alignment horizontal="center" vertical="center" wrapText="1"/>
    </xf>
    <xf numFmtId="0" fontId="80" fillId="0" borderId="4" xfId="23" applyFont="1" applyBorder="1" applyAlignment="1" applyProtection="1">
      <alignment horizontal="center" vertical="center" wrapText="1"/>
    </xf>
    <xf numFmtId="0" fontId="80" fillId="0" borderId="3" xfId="23" applyFont="1" applyBorder="1" applyAlignment="1" applyProtection="1">
      <alignment horizontal="center" vertical="center" wrapText="1"/>
    </xf>
    <xf numFmtId="0" fontId="80" fillId="0" borderId="0" xfId="23" applyNumberFormat="1" applyFont="1" applyFill="1" applyAlignment="1" applyProtection="1">
      <alignment vertical="center" shrinkToFit="1"/>
    </xf>
    <xf numFmtId="0" fontId="80" fillId="0" borderId="0" xfId="23" applyFont="1" applyFill="1" applyAlignment="1" applyProtection="1">
      <alignment horizontal="center" vertical="center"/>
    </xf>
    <xf numFmtId="0" fontId="80" fillId="0" borderId="0" xfId="23" applyFont="1" applyAlignment="1" applyProtection="1">
      <alignment shrinkToFit="1"/>
    </xf>
    <xf numFmtId="0" fontId="80" fillId="10" borderId="2" xfId="23" applyFont="1" applyFill="1" applyBorder="1" applyAlignment="1">
      <alignment horizontal="center" vertical="center" wrapText="1"/>
    </xf>
    <xf numFmtId="0" fontId="80" fillId="10" borderId="4" xfId="23" applyFont="1" applyFill="1" applyBorder="1" applyAlignment="1">
      <alignment horizontal="center" vertical="center" wrapText="1"/>
    </xf>
    <xf numFmtId="0" fontId="80" fillId="10" borderId="3" xfId="23" applyFont="1" applyFill="1" applyBorder="1" applyAlignment="1">
      <alignment horizontal="center" vertical="center" wrapText="1"/>
    </xf>
    <xf numFmtId="38" fontId="80" fillId="0" borderId="0" xfId="23" applyNumberFormat="1" applyFont="1" applyFill="1" applyAlignment="1" applyProtection="1">
      <alignment horizontal="center" vertical="center"/>
    </xf>
    <xf numFmtId="0" fontId="2" fillId="0" borderId="2" xfId="23" applyFont="1" applyFill="1" applyBorder="1" applyAlignment="1" applyProtection="1">
      <alignment horizontal="center" vertical="center"/>
    </xf>
    <xf numFmtId="0" fontId="2" fillId="0" borderId="3" xfId="23" applyFont="1" applyFill="1" applyBorder="1" applyAlignment="1" applyProtection="1">
      <alignment horizontal="center" vertical="center"/>
    </xf>
    <xf numFmtId="0" fontId="2" fillId="0" borderId="1" xfId="23" applyFont="1" applyBorder="1" applyAlignment="1" applyProtection="1">
      <protection locked="0"/>
    </xf>
    <xf numFmtId="0" fontId="2" fillId="0" borderId="0" xfId="23" applyFont="1" applyAlignment="1" applyProtection="1"/>
    <xf numFmtId="184" fontId="2" fillId="0" borderId="0" xfId="23" applyNumberFormat="1" applyFont="1" applyAlignment="1" applyProtection="1">
      <alignment vertical="center"/>
    </xf>
    <xf numFmtId="184" fontId="2" fillId="0" borderId="0" xfId="23" applyNumberFormat="1" applyFont="1" applyAlignment="1" applyProtection="1">
      <alignment shrinkToFit="1"/>
    </xf>
    <xf numFmtId="184" fontId="2" fillId="0" borderId="0" xfId="23" applyNumberFormat="1" applyFont="1" applyAlignment="1" applyProtection="1">
      <alignment horizontal="center" vertical="center"/>
    </xf>
    <xf numFmtId="190" fontId="2" fillId="3" borderId="0" xfId="23" applyNumberFormat="1" applyFont="1" applyFill="1" applyProtection="1"/>
    <xf numFmtId="190" fontId="57" fillId="0" borderId="0" xfId="23" applyNumberFormat="1" applyFont="1" applyFill="1" applyBorder="1" applyProtection="1">
      <protection locked="0"/>
    </xf>
    <xf numFmtId="190" fontId="2" fillId="0" borderId="0" xfId="23" applyNumberFormat="1" applyFont="1" applyProtection="1"/>
    <xf numFmtId="0" fontId="32" fillId="3" borderId="1" xfId="29" applyNumberFormat="1" applyFont="1" applyFill="1" applyBorder="1" applyAlignment="1" applyProtection="1">
      <alignment horizontal="center" vertical="center" shrinkToFit="1"/>
    </xf>
    <xf numFmtId="0" fontId="32" fillId="0" borderId="1" xfId="29" applyNumberFormat="1" applyFont="1" applyFill="1" applyBorder="1" applyAlignment="1" applyProtection="1">
      <alignment horizontal="center" vertical="center" shrinkToFit="1"/>
    </xf>
    <xf numFmtId="0" fontId="0" fillId="0" borderId="1" xfId="0" applyFont="1" applyBorder="1" applyAlignment="1" applyProtection="1">
      <alignment horizontal="center" vertical="center"/>
    </xf>
    <xf numFmtId="0" fontId="0" fillId="0" borderId="2" xfId="0" applyFont="1" applyBorder="1" applyAlignment="1" applyProtection="1"/>
    <xf numFmtId="0" fontId="2" fillId="0" borderId="24" xfId="23" applyFont="1" applyBorder="1" applyProtection="1"/>
    <xf numFmtId="0" fontId="2" fillId="0" borderId="19" xfId="23" applyFont="1" applyBorder="1" applyProtection="1"/>
    <xf numFmtId="0" fontId="2" fillId="0" borderId="17" xfId="23" applyFont="1" applyBorder="1" applyProtection="1"/>
    <xf numFmtId="0" fontId="0" fillId="0" borderId="19" xfId="0" applyFont="1" applyBorder="1" applyAlignment="1" applyProtection="1">
      <alignment shrinkToFit="1"/>
    </xf>
    <xf numFmtId="0" fontId="0" fillId="0" borderId="17" xfId="0" applyFont="1" applyBorder="1" applyAlignment="1" applyProtection="1">
      <alignment shrinkToFit="1"/>
    </xf>
    <xf numFmtId="0" fontId="0" fillId="0" borderId="24" xfId="0" applyFont="1" applyBorder="1" applyAlignment="1" applyProtection="1">
      <alignment shrinkToFit="1"/>
    </xf>
    <xf numFmtId="0" fontId="0" fillId="0" borderId="0" xfId="0" applyFont="1" applyBorder="1" applyAlignment="1" applyProtection="1"/>
    <xf numFmtId="0" fontId="0" fillId="0" borderId="0" xfId="0" applyFont="1" applyFill="1" applyBorder="1" applyProtection="1">
      <alignment vertical="center"/>
    </xf>
    <xf numFmtId="0" fontId="0" fillId="0" borderId="0" xfId="0" applyFont="1" applyFill="1" applyProtection="1">
      <alignment vertical="center"/>
    </xf>
    <xf numFmtId="184" fontId="82" fillId="0" borderId="0" xfId="23" applyNumberFormat="1" applyFont="1" applyAlignment="1" applyProtection="1">
      <alignment vertical="center"/>
    </xf>
    <xf numFmtId="184" fontId="2" fillId="0" borderId="1" xfId="23" applyNumberFormat="1" applyFont="1" applyBorder="1" applyAlignment="1" applyProtection="1">
      <alignment horizontal="center" vertical="center"/>
    </xf>
    <xf numFmtId="184" fontId="2" fillId="0" borderId="2" xfId="23" applyNumberFormat="1" applyFont="1" applyBorder="1" applyAlignment="1" applyProtection="1">
      <alignment vertical="center"/>
    </xf>
    <xf numFmtId="184" fontId="2" fillId="0" borderId="34" xfId="23" applyNumberFormat="1" applyFont="1" applyBorder="1" applyProtection="1"/>
    <xf numFmtId="184" fontId="2" fillId="0" borderId="1" xfId="23" applyNumberFormat="1" applyFont="1" applyBorder="1" applyProtection="1"/>
    <xf numFmtId="184" fontId="2" fillId="0" borderId="29" xfId="23" applyNumberFormat="1" applyFont="1" applyBorder="1" applyProtection="1"/>
    <xf numFmtId="184" fontId="2" fillId="0" borderId="1" xfId="23" applyNumberFormat="1" applyFont="1" applyBorder="1" applyAlignment="1" applyProtection="1">
      <alignment shrinkToFit="1"/>
    </xf>
    <xf numFmtId="184" fontId="2" fillId="0" borderId="29" xfId="23" applyNumberFormat="1" applyFont="1" applyBorder="1" applyAlignment="1" applyProtection="1">
      <alignment shrinkToFit="1"/>
    </xf>
    <xf numFmtId="184" fontId="2" fillId="0" borderId="34" xfId="23" applyNumberFormat="1" applyFont="1" applyBorder="1" applyAlignment="1" applyProtection="1">
      <alignment shrinkToFit="1"/>
    </xf>
    <xf numFmtId="49" fontId="2" fillId="0" borderId="1" xfId="23" applyNumberFormat="1" applyFont="1" applyBorder="1" applyAlignment="1" applyProtection="1">
      <alignment horizontal="right" shrinkToFit="1"/>
    </xf>
    <xf numFmtId="0" fontId="2" fillId="0" borderId="1" xfId="23" applyFont="1" applyFill="1" applyBorder="1" applyAlignment="1" applyProtection="1">
      <alignment shrinkToFit="1"/>
    </xf>
    <xf numFmtId="184" fontId="2" fillId="0" borderId="0" xfId="23" applyNumberFormat="1" applyFont="1" applyBorder="1" applyProtection="1"/>
    <xf numFmtId="184" fontId="2" fillId="0" borderId="0" xfId="23" applyNumberFormat="1" applyFont="1" applyBorder="1" applyAlignment="1" applyProtection="1">
      <alignment shrinkToFit="1"/>
    </xf>
    <xf numFmtId="49" fontId="2" fillId="0" borderId="0" xfId="23" applyNumberFormat="1" applyFont="1" applyBorder="1" applyAlignment="1" applyProtection="1">
      <alignment horizontal="right" shrinkToFit="1"/>
    </xf>
    <xf numFmtId="0" fontId="2" fillId="0" borderId="0" xfId="23" applyFont="1" applyFill="1" applyBorder="1" applyAlignment="1" applyProtection="1">
      <alignment shrinkToFit="1"/>
    </xf>
    <xf numFmtId="0" fontId="2" fillId="0" borderId="1" xfId="23" applyFont="1" applyBorder="1" applyProtection="1"/>
    <xf numFmtId="0" fontId="2" fillId="0" borderId="29" xfId="23" applyFont="1" applyBorder="1" applyProtection="1"/>
    <xf numFmtId="0" fontId="0" fillId="0" borderId="1" xfId="0" applyFont="1" applyBorder="1" applyAlignment="1" applyProtection="1">
      <alignment shrinkToFit="1"/>
    </xf>
    <xf numFmtId="0" fontId="0" fillId="0" borderId="29" xfId="0" applyFont="1" applyBorder="1" applyAlignment="1" applyProtection="1">
      <alignment shrinkToFit="1"/>
    </xf>
    <xf numFmtId="0" fontId="0" fillId="0" borderId="34" xfId="0" applyFont="1" applyBorder="1" applyAlignment="1" applyProtection="1">
      <alignment shrinkToFit="1"/>
    </xf>
    <xf numFmtId="184" fontId="2" fillId="0" borderId="46" xfId="23" applyNumberFormat="1" applyFont="1" applyBorder="1" applyProtection="1"/>
    <xf numFmtId="184" fontId="2" fillId="0" borderId="45" xfId="23" applyNumberFormat="1" applyFont="1" applyBorder="1" applyProtection="1"/>
    <xf numFmtId="184" fontId="2" fillId="0" borderId="42" xfId="23" applyNumberFormat="1" applyFont="1" applyBorder="1" applyProtection="1"/>
    <xf numFmtId="184" fontId="2" fillId="0" borderId="45" xfId="23" applyNumberFormat="1" applyFont="1" applyBorder="1" applyAlignment="1" applyProtection="1">
      <alignment shrinkToFit="1"/>
    </xf>
    <xf numFmtId="184" fontId="2" fillId="0" borderId="42" xfId="23" applyNumberFormat="1" applyFont="1" applyBorder="1" applyAlignment="1" applyProtection="1">
      <alignment shrinkToFit="1"/>
    </xf>
    <xf numFmtId="184" fontId="2" fillId="0" borderId="46" xfId="23" applyNumberFormat="1" applyFont="1" applyBorder="1" applyAlignment="1" applyProtection="1">
      <alignment shrinkToFit="1"/>
    </xf>
    <xf numFmtId="187" fontId="5" fillId="0" borderId="45" xfId="0" applyNumberFormat="1" applyFont="1" applyBorder="1" applyAlignment="1" applyProtection="1">
      <alignment shrinkToFit="1"/>
    </xf>
    <xf numFmtId="187" fontId="5" fillId="0" borderId="42" xfId="0" applyNumberFormat="1" applyFont="1" applyBorder="1" applyAlignment="1" applyProtection="1">
      <alignment shrinkToFit="1"/>
    </xf>
    <xf numFmtId="187" fontId="5" fillId="0" borderId="0" xfId="0" applyNumberFormat="1" applyFont="1" applyBorder="1" applyAlignment="1" applyProtection="1">
      <alignment shrinkToFit="1"/>
    </xf>
    <xf numFmtId="0" fontId="15" fillId="0" borderId="0" xfId="18" applyFont="1" applyAlignment="1">
      <alignment horizontal="center" vertical="center"/>
    </xf>
    <xf numFmtId="0" fontId="4" fillId="0" borderId="0" xfId="18" applyFont="1" applyAlignment="1">
      <alignment horizontal="center" vertical="top"/>
    </xf>
    <xf numFmtId="0" fontId="4" fillId="0" borderId="0" xfId="18" applyFont="1" applyAlignment="1">
      <alignment vertical="distributed" wrapText="1"/>
    </xf>
    <xf numFmtId="0" fontId="4" fillId="0" borderId="5" xfId="18" applyFont="1" applyBorder="1" applyAlignment="1">
      <alignment horizontal="distributed" vertical="center"/>
    </xf>
    <xf numFmtId="0" fontId="4" fillId="0" borderId="10" xfId="18" applyFont="1" applyBorder="1" applyAlignment="1">
      <alignment horizontal="distributed" vertical="center"/>
    </xf>
    <xf numFmtId="0" fontId="4" fillId="0" borderId="0" xfId="18" applyFont="1" applyAlignment="1">
      <alignment horizontal="distributed" vertical="center"/>
    </xf>
    <xf numFmtId="49" fontId="4" fillId="0" borderId="0" xfId="18" applyNumberFormat="1" applyFont="1" applyAlignment="1">
      <alignment horizontal="distributed" vertical="center"/>
    </xf>
    <xf numFmtId="0" fontId="4" fillId="0" borderId="5" xfId="18" applyFont="1" applyBorder="1" applyAlignment="1">
      <alignment vertical="center"/>
    </xf>
    <xf numFmtId="0" fontId="4" fillId="0" borderId="10" xfId="18" applyFont="1" applyBorder="1" applyAlignment="1">
      <alignment vertical="center"/>
    </xf>
    <xf numFmtId="0" fontId="90" fillId="0" borderId="0" xfId="18" applyFont="1">
      <alignment vertical="center"/>
    </xf>
    <xf numFmtId="0" fontId="91" fillId="0" borderId="0" xfId="19" applyFont="1">
      <alignment vertical="center"/>
    </xf>
    <xf numFmtId="0" fontId="91" fillId="0" borderId="1" xfId="12" applyFont="1" applyFill="1" applyBorder="1" applyAlignment="1">
      <alignment horizontal="center" vertical="center"/>
    </xf>
    <xf numFmtId="0" fontId="91" fillId="0" borderId="2" xfId="19" applyFont="1" applyBorder="1" applyAlignment="1">
      <alignment horizontal="center" vertical="center" shrinkToFit="1"/>
    </xf>
    <xf numFmtId="0" fontId="91" fillId="0" borderId="4" xfId="19" applyFont="1" applyBorder="1" applyAlignment="1">
      <alignment horizontal="center" vertical="center" shrinkToFit="1"/>
    </xf>
    <xf numFmtId="0" fontId="91" fillId="0" borderId="3" xfId="19" applyFont="1" applyBorder="1" applyAlignment="1">
      <alignment horizontal="center" vertical="center" shrinkToFit="1"/>
    </xf>
    <xf numFmtId="0" fontId="91" fillId="0" borderId="6" xfId="14" applyFont="1" applyBorder="1" applyAlignment="1">
      <alignment horizontal="center" vertical="center" shrinkToFit="1"/>
    </xf>
    <xf numFmtId="0" fontId="91" fillId="0" borderId="48" xfId="19" applyFont="1" applyBorder="1" applyAlignment="1">
      <alignment horizontal="center" vertical="center" textRotation="255" shrinkToFit="1"/>
    </xf>
    <xf numFmtId="0" fontId="91" fillId="0" borderId="88" xfId="19" applyFont="1" applyBorder="1" applyAlignment="1">
      <alignment horizontal="center" vertical="center" textRotation="255" shrinkToFit="1"/>
    </xf>
    <xf numFmtId="0" fontId="91" fillId="0" borderId="35" xfId="19" applyFont="1" applyBorder="1" applyAlignment="1">
      <alignment horizontal="center" vertical="center" textRotation="255" shrinkToFit="1"/>
    </xf>
    <xf numFmtId="0" fontId="91" fillId="0" borderId="1" xfId="19" applyFont="1" applyBorder="1" applyAlignment="1">
      <alignment horizontal="center" vertical="center" justifyLastLine="1"/>
    </xf>
    <xf numFmtId="191" fontId="91" fillId="0" borderId="1" xfId="19" applyNumberFormat="1" applyFont="1" applyBorder="1" applyAlignment="1">
      <alignment horizontal="right" vertical="center" justifyLastLine="1"/>
    </xf>
    <xf numFmtId="0" fontId="91" fillId="0" borderId="1" xfId="19" applyFont="1" applyBorder="1" applyAlignment="1">
      <alignment horizontal="distributed" vertical="center" shrinkToFit="1"/>
    </xf>
    <xf numFmtId="0" fontId="91" fillId="0" borderId="11" xfId="14" applyFont="1" applyBorder="1" applyAlignment="1">
      <alignment horizontal="center" vertical="center" shrinkToFit="1"/>
    </xf>
    <xf numFmtId="0" fontId="91" fillId="0" borderId="1" xfId="12" applyFont="1" applyFill="1" applyBorder="1" applyAlignment="1">
      <alignment vertical="center" shrinkToFit="1"/>
    </xf>
    <xf numFmtId="180" fontId="91" fillId="0" borderId="1" xfId="19" applyNumberFormat="1" applyFont="1" applyBorder="1" applyAlignment="1">
      <alignment horizontal="right" vertical="center" justifyLastLine="1"/>
    </xf>
    <xf numFmtId="180" fontId="91" fillId="0" borderId="1" xfId="19" applyNumberFormat="1" applyFont="1" applyBorder="1">
      <alignment vertical="center"/>
    </xf>
    <xf numFmtId="192" fontId="91" fillId="0" borderId="1" xfId="19" applyNumberFormat="1" applyFont="1" applyBorder="1" applyAlignment="1">
      <alignment horizontal="right" vertical="center" justifyLastLine="1"/>
    </xf>
    <xf numFmtId="192" fontId="91" fillId="0" borderId="1" xfId="19" applyNumberFormat="1" applyFont="1" applyBorder="1">
      <alignment vertical="center"/>
    </xf>
    <xf numFmtId="180" fontId="91" fillId="0" borderId="127" xfId="19" applyNumberFormat="1" applyFont="1" applyBorder="1" applyAlignment="1">
      <alignment horizontal="center" vertical="center"/>
    </xf>
    <xf numFmtId="180" fontId="91" fillId="0" borderId="220" xfId="19" applyNumberFormat="1" applyFont="1" applyBorder="1" applyAlignment="1">
      <alignment horizontal="center" vertical="center"/>
    </xf>
    <xf numFmtId="180" fontId="91" fillId="0" borderId="221" xfId="19" applyNumberFormat="1" applyFont="1" applyBorder="1" applyAlignment="1">
      <alignment horizontal="center" vertical="center"/>
    </xf>
    <xf numFmtId="0" fontId="91" fillId="0" borderId="1" xfId="19" applyFont="1" applyBorder="1" applyAlignment="1">
      <alignment horizontal="center" vertical="center" shrinkToFit="1"/>
    </xf>
    <xf numFmtId="180" fontId="91" fillId="0" borderId="202" xfId="19" applyNumberFormat="1" applyFont="1" applyBorder="1">
      <alignment vertical="center"/>
    </xf>
    <xf numFmtId="191" fontId="91" fillId="0" borderId="1" xfId="19" applyNumberFormat="1" applyFont="1" applyBorder="1" applyAlignment="1">
      <alignment horizontal="right" vertical="center"/>
    </xf>
    <xf numFmtId="0" fontId="91" fillId="0" borderId="1" xfId="19" applyFont="1" applyBorder="1">
      <alignment vertical="center"/>
    </xf>
    <xf numFmtId="180" fontId="91" fillId="0" borderId="1" xfId="19" applyNumberFormat="1" applyFont="1" applyBorder="1" applyAlignment="1">
      <alignment horizontal="right" vertical="center" shrinkToFit="1"/>
    </xf>
    <xf numFmtId="0" fontId="92" fillId="0" borderId="0" xfId="19" applyFont="1">
      <alignment vertical="center"/>
    </xf>
    <xf numFmtId="0" fontId="91" fillId="0" borderId="0" xfId="19" applyFont="1" applyProtection="1">
      <alignment vertical="center"/>
    </xf>
    <xf numFmtId="0" fontId="93" fillId="0" borderId="0" xfId="20" applyFont="1">
      <alignment vertical="center"/>
    </xf>
    <xf numFmtId="0" fontId="5" fillId="0" borderId="5" xfId="8" applyFont="1" applyBorder="1" applyAlignment="1">
      <alignment horizontal="center" vertical="center" wrapText="1" shrinkToFit="1"/>
    </xf>
    <xf numFmtId="0" fontId="91" fillId="0" borderId="5" xfId="20" applyFont="1" applyBorder="1" applyAlignment="1">
      <alignment horizontal="center" vertical="center"/>
    </xf>
    <xf numFmtId="0" fontId="64" fillId="0" borderId="0" xfId="20" applyNumberFormat="1" applyFont="1" applyFill="1" applyAlignment="1">
      <alignment horizontal="center" vertical="center"/>
    </xf>
    <xf numFmtId="0" fontId="93" fillId="0" borderId="54" xfId="20" applyFont="1" applyFill="1" applyBorder="1" applyAlignment="1">
      <alignment horizontal="center" vertical="center" wrapText="1"/>
    </xf>
    <xf numFmtId="0" fontId="93" fillId="0" borderId="53" xfId="20" applyFont="1" applyFill="1" applyBorder="1" applyAlignment="1">
      <alignment horizontal="center" vertical="center" wrapText="1"/>
    </xf>
    <xf numFmtId="0" fontId="93" fillId="0" borderId="16" xfId="20" applyFont="1" applyBorder="1" applyAlignment="1">
      <alignment horizontal="center" vertical="center" wrapText="1"/>
    </xf>
    <xf numFmtId="0" fontId="93" fillId="0" borderId="19" xfId="20" applyFont="1" applyBorder="1" applyAlignment="1">
      <alignment horizontal="center" vertical="center" wrapText="1"/>
    </xf>
    <xf numFmtId="0" fontId="93" fillId="0" borderId="157" xfId="20" applyFont="1" applyBorder="1" applyAlignment="1">
      <alignment horizontal="center" vertical="center" wrapText="1"/>
    </xf>
    <xf numFmtId="0" fontId="93" fillId="0" borderId="22" xfId="20" applyFont="1" applyBorder="1" applyAlignment="1">
      <alignment horizontal="center" vertical="center" wrapText="1"/>
    </xf>
    <xf numFmtId="0" fontId="93" fillId="0" borderId="86" xfId="20" applyFont="1" applyBorder="1" applyAlignment="1">
      <alignment horizontal="center" vertical="center" wrapText="1"/>
    </xf>
    <xf numFmtId="0" fontId="93" fillId="0" borderId="23" xfId="20" applyFont="1" applyBorder="1" applyAlignment="1">
      <alignment horizontal="center" vertical="center" wrapText="1"/>
    </xf>
    <xf numFmtId="0" fontId="93" fillId="0" borderId="55" xfId="20" applyFont="1" applyBorder="1" applyAlignment="1">
      <alignment horizontal="center" vertical="center" wrapText="1"/>
    </xf>
    <xf numFmtId="0" fontId="91" fillId="0" borderId="53" xfId="20" applyFont="1" applyBorder="1" applyAlignment="1">
      <alignment vertical="center" wrapText="1"/>
    </xf>
    <xf numFmtId="0" fontId="91" fillId="3" borderId="5" xfId="20" applyFont="1" applyFill="1" applyBorder="1" applyAlignment="1">
      <alignment horizontal="center" vertical="center"/>
    </xf>
    <xf numFmtId="0" fontId="91" fillId="3" borderId="5" xfId="20" applyFont="1" applyFill="1" applyBorder="1" applyAlignment="1">
      <alignment horizontal="center" vertical="center" shrinkToFit="1"/>
    </xf>
    <xf numFmtId="0" fontId="93" fillId="0" borderId="64" xfId="20" applyFont="1" applyFill="1" applyBorder="1" applyAlignment="1">
      <alignment horizontal="center" vertical="center" wrapText="1"/>
    </xf>
    <xf numFmtId="0" fontId="93" fillId="0" borderId="63" xfId="20" applyFont="1" applyFill="1" applyBorder="1" applyAlignment="1">
      <alignment horizontal="center" vertical="center" wrapText="1"/>
    </xf>
    <xf numFmtId="0" fontId="94" fillId="0" borderId="0" xfId="0" applyFont="1" applyAlignment="1">
      <alignment horizontal="justify" vertical="center"/>
    </xf>
    <xf numFmtId="0" fontId="91" fillId="0" borderId="45" xfId="20" applyFont="1" applyBorder="1" applyAlignment="1">
      <alignment horizontal="justify" vertical="center" wrapText="1"/>
    </xf>
    <xf numFmtId="0" fontId="91" fillId="0" borderId="159" xfId="20" applyFont="1" applyBorder="1" applyAlignment="1">
      <alignment horizontal="justify" vertical="center" wrapText="1"/>
    </xf>
    <xf numFmtId="0" fontId="91" fillId="0" borderId="222" xfId="20" applyFont="1" applyBorder="1" applyAlignment="1">
      <alignment horizontal="justify" vertical="center" wrapText="1"/>
    </xf>
    <xf numFmtId="0" fontId="91" fillId="0" borderId="160" xfId="20" applyFont="1" applyFill="1" applyBorder="1" applyAlignment="1">
      <alignment horizontal="center" vertical="center" wrapText="1"/>
    </xf>
    <xf numFmtId="0" fontId="91" fillId="0" borderId="46" xfId="20" applyFont="1" applyBorder="1" applyAlignment="1">
      <alignment horizontal="justify" vertical="center" wrapText="1"/>
    </xf>
    <xf numFmtId="0" fontId="91" fillId="0" borderId="83" xfId="20" applyFont="1" applyFill="1" applyBorder="1" applyAlignment="1">
      <alignment horizontal="center" vertical="center" wrapText="1"/>
    </xf>
    <xf numFmtId="0" fontId="93" fillId="0" borderId="46" xfId="20" applyFont="1" applyBorder="1" applyAlignment="1">
      <alignment horizontal="center" vertical="center" wrapText="1"/>
    </xf>
    <xf numFmtId="0" fontId="93" fillId="0" borderId="45" xfId="20" applyFont="1" applyBorder="1" applyAlignment="1">
      <alignment horizontal="left" vertical="center" wrapText="1"/>
    </xf>
    <xf numFmtId="0" fontId="93" fillId="0" borderId="160" xfId="20" applyFont="1" applyBorder="1" applyAlignment="1">
      <alignment horizontal="left" vertical="center" wrapText="1"/>
    </xf>
    <xf numFmtId="0" fontId="91" fillId="0" borderId="42" xfId="20" applyFont="1" applyBorder="1" applyAlignment="1">
      <alignment vertical="center" wrapText="1"/>
    </xf>
    <xf numFmtId="0" fontId="64" fillId="0" borderId="0" xfId="20" applyNumberFormat="1" applyFont="1" applyFill="1" applyAlignment="1">
      <alignment horizontal="right" vertical="center"/>
    </xf>
    <xf numFmtId="0" fontId="91" fillId="0" borderId="0" xfId="20" applyFont="1" applyFill="1" applyAlignment="1">
      <alignment horizontal="right" vertical="center"/>
    </xf>
    <xf numFmtId="0" fontId="93" fillId="0" borderId="162" xfId="20" applyFont="1" applyFill="1" applyBorder="1" applyAlignment="1">
      <alignment horizontal="center" vertical="center" wrapText="1"/>
    </xf>
    <xf numFmtId="0" fontId="93" fillId="0" borderId="164" xfId="20" applyFont="1" applyFill="1" applyBorder="1" applyAlignment="1">
      <alignment horizontal="center" vertical="center" wrapText="1"/>
    </xf>
    <xf numFmtId="193" fontId="91" fillId="3" borderId="223" xfId="6" applyNumberFormat="1" applyFont="1" applyFill="1" applyBorder="1" applyAlignment="1">
      <alignment horizontal="right" vertical="center" indent="1" shrinkToFit="1"/>
    </xf>
    <xf numFmtId="193" fontId="91" fillId="3" borderId="224" xfId="6" applyNumberFormat="1" applyFont="1" applyFill="1" applyBorder="1" applyAlignment="1">
      <alignment horizontal="right" vertical="center" indent="1" shrinkToFit="1"/>
    </xf>
    <xf numFmtId="193" fontId="91" fillId="3" borderId="225" xfId="6" applyNumberFormat="1" applyFont="1" applyFill="1" applyBorder="1" applyAlignment="1">
      <alignment horizontal="right" vertical="center" indent="1" shrinkToFit="1"/>
    </xf>
    <xf numFmtId="193" fontId="91" fillId="3" borderId="226" xfId="6" applyNumberFormat="1" applyFont="1" applyFill="1" applyBorder="1" applyAlignment="1">
      <alignment horizontal="right" vertical="center" indent="1" shrinkToFit="1"/>
    </xf>
    <xf numFmtId="193" fontId="91" fillId="3" borderId="163" xfId="6" applyNumberFormat="1" applyFont="1" applyFill="1" applyBorder="1" applyAlignment="1">
      <alignment horizontal="right" vertical="center" indent="1" shrinkToFit="1"/>
    </xf>
    <xf numFmtId="193" fontId="91" fillId="3" borderId="227" xfId="6" applyNumberFormat="1" applyFont="1" applyFill="1" applyBorder="1" applyAlignment="1">
      <alignment horizontal="right" vertical="center" indent="1" shrinkToFit="1"/>
    </xf>
    <xf numFmtId="193" fontId="91" fillId="3" borderId="164" xfId="6" applyNumberFormat="1" applyFont="1" applyFill="1" applyBorder="1" applyAlignment="1">
      <alignment horizontal="right" vertical="center" indent="1" shrinkToFit="1"/>
    </xf>
    <xf numFmtId="193" fontId="91" fillId="3" borderId="228" xfId="6" applyNumberFormat="1" applyFont="1" applyFill="1" applyBorder="1" applyAlignment="1">
      <alignment horizontal="right" vertical="center" indent="1" shrinkToFit="1"/>
    </xf>
    <xf numFmtId="0" fontId="64" fillId="3" borderId="0" xfId="20" applyNumberFormat="1" applyFont="1" applyFill="1" applyAlignment="1">
      <alignment horizontal="center" vertical="center"/>
    </xf>
    <xf numFmtId="0" fontId="93" fillId="0" borderId="229" xfId="20" applyFont="1" applyFill="1" applyBorder="1" applyAlignment="1">
      <alignment horizontal="center" vertical="center" wrapText="1"/>
    </xf>
    <xf numFmtId="0" fontId="93" fillId="0" borderId="91" xfId="20" applyFont="1" applyFill="1" applyBorder="1" applyAlignment="1">
      <alignment horizontal="center" vertical="center" wrapText="1"/>
    </xf>
    <xf numFmtId="193" fontId="91" fillId="4" borderId="13" xfId="6" applyNumberFormat="1" applyFont="1" applyFill="1" applyBorder="1" applyAlignment="1" applyProtection="1">
      <alignment horizontal="right" vertical="center" indent="1" shrinkToFit="1"/>
      <protection locked="0"/>
    </xf>
    <xf numFmtId="193" fontId="91" fillId="2" borderId="11" xfId="6" applyNumberFormat="1" applyFont="1" applyFill="1" applyBorder="1" applyAlignment="1" applyProtection="1">
      <alignment horizontal="right" vertical="center" indent="1" shrinkToFit="1"/>
      <protection locked="0"/>
    </xf>
    <xf numFmtId="193" fontId="91" fillId="2" borderId="66" xfId="6" applyNumberFormat="1" applyFont="1" applyFill="1" applyBorder="1" applyAlignment="1" applyProtection="1">
      <alignment horizontal="right" vertical="center" indent="1" shrinkToFit="1"/>
      <protection locked="0"/>
    </xf>
    <xf numFmtId="193" fontId="91" fillId="2" borderId="230" xfId="6" applyNumberFormat="1" applyFont="1" applyFill="1" applyBorder="1" applyAlignment="1" applyProtection="1">
      <alignment horizontal="right" vertical="center" indent="1" shrinkToFit="1"/>
      <protection locked="0"/>
    </xf>
    <xf numFmtId="193" fontId="91" fillId="3" borderId="69" xfId="6" applyNumberFormat="1" applyFont="1" applyFill="1" applyBorder="1" applyAlignment="1">
      <alignment horizontal="right" vertical="center" indent="1" shrinkToFit="1"/>
    </xf>
    <xf numFmtId="193" fontId="91" fillId="3" borderId="120" xfId="6" applyNumberFormat="1" applyFont="1" applyFill="1" applyBorder="1" applyAlignment="1">
      <alignment horizontal="right" vertical="center" indent="1" shrinkToFit="1"/>
    </xf>
    <xf numFmtId="193" fontId="91" fillId="3" borderId="11" xfId="6" applyNumberFormat="1" applyFont="1" applyFill="1" applyBorder="1" applyAlignment="1">
      <alignment horizontal="right" vertical="center" indent="1" shrinkToFit="1"/>
    </xf>
    <xf numFmtId="193" fontId="91" fillId="3" borderId="230" xfId="6" applyNumberFormat="1" applyFont="1" applyFill="1" applyBorder="1" applyAlignment="1">
      <alignment horizontal="right" vertical="center" indent="1" shrinkToFit="1"/>
    </xf>
    <xf numFmtId="193" fontId="91" fillId="3" borderId="91" xfId="6" applyNumberFormat="1" applyFont="1" applyFill="1" applyBorder="1" applyAlignment="1">
      <alignment horizontal="right" vertical="center" indent="1" shrinkToFit="1"/>
    </xf>
    <xf numFmtId="193" fontId="91" fillId="2" borderId="69" xfId="6" applyNumberFormat="1" applyFont="1" applyFill="1" applyBorder="1" applyAlignment="1" applyProtection="1">
      <alignment horizontal="right" vertical="center" indent="1" shrinkToFit="1"/>
      <protection locked="0"/>
    </xf>
    <xf numFmtId="193" fontId="91" fillId="2" borderId="30" xfId="6" applyNumberFormat="1" applyFont="1" applyFill="1" applyBorder="1" applyAlignment="1" applyProtection="1">
      <alignment horizontal="right" vertical="center" indent="1" shrinkToFit="1"/>
      <protection locked="0"/>
    </xf>
    <xf numFmtId="0" fontId="64" fillId="0" borderId="0" xfId="20" applyNumberFormat="1" applyFont="1" applyFill="1" applyAlignment="1">
      <alignment horizontal="left" vertical="center"/>
    </xf>
    <xf numFmtId="0" fontId="93" fillId="0" borderId="120" xfId="20" applyFont="1" applyFill="1" applyBorder="1" applyAlignment="1">
      <alignment horizontal="center" vertical="center" wrapText="1"/>
    </xf>
    <xf numFmtId="0" fontId="93" fillId="0" borderId="30" xfId="20" applyFont="1" applyFill="1" applyBorder="1" applyAlignment="1">
      <alignment horizontal="center" vertical="center" wrapText="1"/>
    </xf>
    <xf numFmtId="193" fontId="91" fillId="0" borderId="231" xfId="6" applyNumberFormat="1" applyFont="1" applyFill="1" applyBorder="1" applyAlignment="1" applyProtection="1">
      <alignment horizontal="right" vertical="center" indent="1" shrinkToFit="1"/>
    </xf>
    <xf numFmtId="193" fontId="91" fillId="0" borderId="202" xfId="6" applyNumberFormat="1" applyFont="1" applyFill="1" applyBorder="1" applyAlignment="1" applyProtection="1">
      <alignment horizontal="right" vertical="center" indent="1" shrinkToFit="1"/>
    </xf>
    <xf numFmtId="193" fontId="91" fillId="0" borderId="142" xfId="6" applyNumberFormat="1" applyFont="1" applyFill="1" applyBorder="1" applyAlignment="1" applyProtection="1">
      <alignment horizontal="right" vertical="center" indent="1" shrinkToFit="1"/>
    </xf>
    <xf numFmtId="193" fontId="91" fillId="0" borderId="232" xfId="6" applyNumberFormat="1" applyFont="1" applyFill="1" applyBorder="1" applyAlignment="1">
      <alignment horizontal="right" vertical="center" indent="1" shrinkToFit="1"/>
    </xf>
    <xf numFmtId="193" fontId="91" fillId="0" borderId="231" xfId="6" applyNumberFormat="1" applyFont="1" applyFill="1" applyBorder="1" applyAlignment="1">
      <alignment horizontal="right" vertical="center" indent="1" shrinkToFit="1"/>
    </xf>
    <xf numFmtId="193" fontId="91" fillId="0" borderId="202" xfId="6" applyNumberFormat="1" applyFont="1" applyFill="1" applyBorder="1" applyAlignment="1">
      <alignment horizontal="right" vertical="center" indent="1" shrinkToFit="1"/>
    </xf>
    <xf numFmtId="193" fontId="91" fillId="0" borderId="142" xfId="6" applyNumberFormat="1" applyFont="1" applyFill="1" applyBorder="1" applyAlignment="1">
      <alignment horizontal="right" vertical="center" indent="1" shrinkToFit="1"/>
    </xf>
    <xf numFmtId="193" fontId="91" fillId="0" borderId="221" xfId="6" applyNumberFormat="1" applyFont="1" applyFill="1" applyBorder="1" applyAlignment="1">
      <alignment horizontal="right" vertical="center" indent="1" shrinkToFit="1"/>
    </xf>
    <xf numFmtId="193" fontId="91" fillId="0" borderId="233" xfId="6" applyNumberFormat="1" applyFont="1" applyFill="1" applyBorder="1" applyAlignment="1">
      <alignment horizontal="right" vertical="center" indent="1" shrinkToFit="1"/>
    </xf>
    <xf numFmtId="0" fontId="93" fillId="0" borderId="34" xfId="20" applyFont="1" applyFill="1" applyBorder="1" applyAlignment="1">
      <alignment horizontal="center" vertical="center" wrapText="1"/>
    </xf>
    <xf numFmtId="0" fontId="93" fillId="0" borderId="29" xfId="20" applyFont="1" applyFill="1" applyBorder="1" applyAlignment="1">
      <alignment horizontal="center" vertical="center" wrapText="1"/>
    </xf>
    <xf numFmtId="193" fontId="91" fillId="2" borderId="34" xfId="6" applyNumberFormat="1" applyFont="1" applyFill="1" applyBorder="1" applyAlignment="1" applyProtection="1">
      <alignment horizontal="right" vertical="center" indent="1" shrinkToFit="1"/>
      <protection locked="0"/>
    </xf>
    <xf numFmtId="193" fontId="91" fillId="2" borderId="2" xfId="6" applyNumberFormat="1" applyFont="1" applyFill="1" applyBorder="1" applyAlignment="1" applyProtection="1">
      <alignment horizontal="right" vertical="center" indent="1" shrinkToFit="1"/>
      <protection locked="0"/>
    </xf>
    <xf numFmtId="193" fontId="91" fillId="3" borderId="4" xfId="6" applyNumberFormat="1" applyFont="1" applyFill="1" applyBorder="1" applyAlignment="1">
      <alignment horizontal="right" vertical="center" indent="1" shrinkToFit="1"/>
    </xf>
    <xf numFmtId="193" fontId="91" fillId="3" borderId="34" xfId="6" applyNumberFormat="1" applyFont="1" applyFill="1" applyBorder="1" applyAlignment="1">
      <alignment horizontal="right" vertical="center" indent="1" shrinkToFit="1"/>
    </xf>
    <xf numFmtId="193" fontId="91" fillId="3" borderId="1" xfId="6" applyNumberFormat="1" applyFont="1" applyFill="1" applyBorder="1" applyAlignment="1">
      <alignment horizontal="right" vertical="center" indent="1" shrinkToFit="1"/>
    </xf>
    <xf numFmtId="193" fontId="91" fillId="3" borderId="234" xfId="6" applyNumberFormat="1" applyFont="1" applyFill="1" applyBorder="1" applyAlignment="1">
      <alignment horizontal="right" vertical="center" indent="1" shrinkToFit="1"/>
    </xf>
    <xf numFmtId="193" fontId="91" fillId="3" borderId="92" xfId="6" applyNumberFormat="1" applyFont="1" applyFill="1" applyBorder="1" applyAlignment="1">
      <alignment horizontal="right" vertical="center" indent="1" shrinkToFit="1"/>
    </xf>
    <xf numFmtId="193" fontId="91" fillId="2" borderId="1" xfId="6" applyNumberFormat="1" applyFont="1" applyFill="1" applyBorder="1" applyAlignment="1" applyProtection="1">
      <alignment horizontal="right" vertical="center" indent="1" shrinkToFit="1"/>
      <protection locked="0"/>
    </xf>
    <xf numFmtId="193" fontId="91" fillId="2" borderId="4" xfId="6" applyNumberFormat="1" applyFont="1" applyFill="1" applyBorder="1" applyAlignment="1" applyProtection="1">
      <alignment horizontal="right" vertical="center" indent="1" shrinkToFit="1"/>
      <protection locked="0"/>
    </xf>
    <xf numFmtId="0" fontId="91" fillId="2" borderId="0" xfId="20" applyFont="1" applyFill="1" applyBorder="1" applyAlignment="1" applyProtection="1">
      <alignment horizontal="right" vertical="center"/>
      <protection locked="0"/>
    </xf>
    <xf numFmtId="0" fontId="87" fillId="0" borderId="29" xfId="20" applyFont="1" applyFill="1" applyBorder="1" applyAlignment="1">
      <alignment horizontal="center" vertical="center" wrapText="1"/>
    </xf>
    <xf numFmtId="0" fontId="93" fillId="0" borderId="235" xfId="20" applyFont="1" applyFill="1" applyBorder="1" applyAlignment="1">
      <alignment horizontal="center" vertical="center" wrapText="1"/>
    </xf>
    <xf numFmtId="0" fontId="93" fillId="0" borderId="83" xfId="20" applyFont="1" applyFill="1" applyBorder="1" applyAlignment="1">
      <alignment horizontal="center" vertical="center" wrapText="1"/>
    </xf>
    <xf numFmtId="0" fontId="91" fillId="0" borderId="41" xfId="20" applyFont="1" applyFill="1" applyBorder="1" applyAlignment="1" applyProtection="1">
      <alignment horizontal="justify" vertical="center" shrinkToFit="1"/>
      <protection locked="0"/>
    </xf>
    <xf numFmtId="0" fontId="91" fillId="0" borderId="45" xfId="20" applyFont="1" applyFill="1" applyBorder="1" applyAlignment="1" applyProtection="1">
      <alignment horizontal="justify" vertical="center" wrapText="1" shrinkToFit="1"/>
      <protection locked="0"/>
    </xf>
    <xf numFmtId="0" fontId="91" fillId="0" borderId="159" xfId="20" applyFont="1" applyFill="1" applyBorder="1" applyAlignment="1" applyProtection="1">
      <alignment horizontal="center" vertical="center" shrinkToFit="1"/>
      <protection locked="0"/>
    </xf>
    <xf numFmtId="0" fontId="91" fillId="0" borderId="222" xfId="20" applyFont="1" applyFill="1" applyBorder="1" applyAlignment="1" applyProtection="1">
      <alignment horizontal="center" vertical="center" shrinkToFit="1"/>
      <protection locked="0"/>
    </xf>
    <xf numFmtId="0" fontId="91" fillId="0" borderId="160" xfId="20" applyFont="1" applyFill="1" applyBorder="1" applyAlignment="1" applyProtection="1">
      <alignment horizontal="justify" vertical="center" shrinkToFit="1"/>
      <protection locked="0"/>
    </xf>
    <xf numFmtId="9" fontId="91" fillId="0" borderId="46" xfId="20" applyNumberFormat="1" applyFont="1" applyFill="1" applyBorder="1" applyAlignment="1" applyProtection="1">
      <alignment horizontal="center" vertical="center" shrinkToFit="1"/>
      <protection locked="0"/>
    </xf>
    <xf numFmtId="0" fontId="91" fillId="0" borderId="45" xfId="20" applyFont="1" applyFill="1" applyBorder="1" applyAlignment="1" applyProtection="1">
      <alignment horizontal="justify" vertical="center" shrinkToFit="1"/>
      <protection locked="0"/>
    </xf>
    <xf numFmtId="0" fontId="95" fillId="0" borderId="45" xfId="20" applyFont="1" applyFill="1" applyBorder="1" applyAlignment="1" applyProtection="1">
      <alignment horizontal="center" vertical="center" shrinkToFit="1"/>
      <protection locked="0"/>
    </xf>
    <xf numFmtId="0" fontId="91" fillId="0" borderId="159" xfId="20" applyFont="1" applyFill="1" applyBorder="1" applyAlignment="1" applyProtection="1">
      <alignment horizontal="justify" vertical="center" shrinkToFit="1"/>
      <protection locked="0"/>
    </xf>
    <xf numFmtId="0" fontId="91" fillId="0" borderId="222" xfId="20" applyFont="1" applyFill="1" applyBorder="1" applyAlignment="1" applyProtection="1">
      <alignment horizontal="justify" vertical="center" shrinkToFit="1"/>
      <protection locked="0"/>
    </xf>
    <xf numFmtId="0" fontId="91" fillId="0" borderId="83" xfId="20" applyFont="1" applyFill="1" applyBorder="1" applyAlignment="1" applyProtection="1">
      <alignment horizontal="justify" vertical="center" shrinkToFit="1"/>
      <protection locked="0"/>
    </xf>
    <xf numFmtId="0" fontId="91" fillId="0" borderId="46" xfId="20" applyFont="1" applyFill="1" applyBorder="1" applyAlignment="1" applyProtection="1">
      <alignment horizontal="center" vertical="center" shrinkToFit="1"/>
      <protection locked="0"/>
    </xf>
    <xf numFmtId="0" fontId="91" fillId="0" borderId="45" xfId="20" applyFont="1" applyFill="1" applyBorder="1" applyAlignment="1" applyProtection="1">
      <alignment horizontal="center" vertical="center" shrinkToFit="1"/>
      <protection locked="0"/>
    </xf>
    <xf numFmtId="0" fontId="91" fillId="0" borderId="160" xfId="20" applyFont="1" applyFill="1" applyBorder="1" applyAlignment="1" applyProtection="1">
      <alignment horizontal="center" vertical="center" shrinkToFit="1"/>
      <protection locked="0"/>
    </xf>
    <xf numFmtId="0" fontId="91" fillId="0" borderId="42" xfId="20" applyFont="1" applyFill="1" applyBorder="1" applyAlignment="1" applyProtection="1">
      <alignment horizontal="justify" vertical="center" shrinkToFit="1"/>
      <protection locked="0"/>
    </xf>
    <xf numFmtId="0" fontId="5" fillId="0" borderId="0" xfId="8" applyFont="1" applyProtection="1"/>
    <xf numFmtId="0" fontId="93" fillId="0" borderId="0" xfId="20" applyFont="1" applyProtection="1">
      <alignment vertical="center"/>
    </xf>
    <xf numFmtId="0" fontId="93" fillId="0" borderId="0" xfId="20" applyFont="1" applyAlignment="1" applyProtection="1">
      <alignment horizontal="center" vertical="center"/>
    </xf>
    <xf numFmtId="0" fontId="96" fillId="0" borderId="0" xfId="0" applyFont="1">
      <alignment vertical="center"/>
    </xf>
    <xf numFmtId="0" fontId="96" fillId="5" borderId="0" xfId="0" applyFont="1" applyFill="1">
      <alignment vertical="center"/>
    </xf>
    <xf numFmtId="0" fontId="18" fillId="0" borderId="0" xfId="0" applyNumberFormat="1" applyFont="1" applyFill="1" applyAlignment="1">
      <alignment horizontal="right" vertical="center"/>
    </xf>
    <xf numFmtId="0" fontId="97" fillId="0" borderId="0" xfId="0" applyFont="1" applyAlignment="1">
      <alignment horizontal="center" vertical="center"/>
    </xf>
    <xf numFmtId="0" fontId="98" fillId="0" borderId="0" xfId="20" applyFont="1" applyAlignment="1">
      <alignment horizontal="right" vertical="center"/>
    </xf>
    <xf numFmtId="0" fontId="98" fillId="0" borderId="0" xfId="20" applyFont="1" applyAlignment="1">
      <alignment horizontal="left" vertical="center"/>
    </xf>
    <xf numFmtId="0" fontId="4" fillId="0" borderId="236" xfId="0" applyFont="1" applyFill="1" applyBorder="1" applyAlignment="1">
      <alignment horizontal="center" vertical="center"/>
    </xf>
    <xf numFmtId="38" fontId="4" fillId="0" borderId="35" xfId="30" applyFont="1" applyFill="1" applyBorder="1" applyAlignment="1">
      <alignment vertical="center" wrapText="1"/>
    </xf>
    <xf numFmtId="38" fontId="4" fillId="0" borderId="6" xfId="30" applyFont="1" applyFill="1" applyBorder="1" applyAlignment="1">
      <alignment vertical="center" shrinkToFit="1"/>
    </xf>
    <xf numFmtId="38" fontId="4" fillId="0" borderId="6" xfId="30" applyFont="1" applyFill="1" applyBorder="1" applyAlignment="1">
      <alignment horizontal="left" vertical="center" shrinkToFit="1"/>
    </xf>
    <xf numFmtId="38" fontId="4" fillId="0" borderId="0" xfId="30" applyFont="1" applyFill="1" applyBorder="1" applyAlignment="1">
      <alignment vertical="center" shrinkToFit="1"/>
    </xf>
    <xf numFmtId="0" fontId="4" fillId="0" borderId="0" xfId="0" applyFont="1" applyFill="1" applyAlignment="1">
      <alignment horizontal="center" vertical="center"/>
    </xf>
    <xf numFmtId="0" fontId="4" fillId="0" borderId="237" xfId="0" applyFont="1" applyFill="1" applyBorder="1" applyAlignment="1">
      <alignment horizontal="left" vertical="center"/>
    </xf>
    <xf numFmtId="38" fontId="4" fillId="0" borderId="237" xfId="30" applyFont="1" applyFill="1" applyBorder="1" applyAlignment="1">
      <alignment vertical="center" shrinkToFit="1"/>
    </xf>
    <xf numFmtId="0" fontId="4" fillId="0" borderId="88" xfId="0" applyFont="1" applyFill="1" applyBorder="1" applyAlignment="1">
      <alignment horizontal="right" vertical="center"/>
    </xf>
    <xf numFmtId="0" fontId="4" fillId="0" borderId="56" xfId="0" applyFont="1" applyFill="1" applyBorder="1" applyAlignment="1">
      <alignment horizontal="right" vertical="center"/>
    </xf>
    <xf numFmtId="0" fontId="4" fillId="0" borderId="14" xfId="0" applyFont="1" applyFill="1" applyBorder="1" applyAlignment="1">
      <alignment horizontal="left" vertical="center"/>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4" fillId="0" borderId="234" xfId="0" applyFont="1" applyBorder="1" applyAlignment="1">
      <alignment horizontal="center" vertical="center"/>
    </xf>
    <xf numFmtId="0" fontId="4" fillId="0" borderId="56" xfId="0" applyFont="1" applyBorder="1" applyAlignment="1">
      <alignment horizontal="center" vertical="center"/>
    </xf>
    <xf numFmtId="0" fontId="4" fillId="0" borderId="0" xfId="12" applyFont="1" applyFill="1" applyBorder="1" applyAlignment="1">
      <alignment horizontal="left" vertical="center"/>
    </xf>
    <xf numFmtId="38" fontId="4" fillId="0" borderId="48" xfId="30" applyFont="1" applyFill="1" applyBorder="1" applyAlignment="1">
      <alignment vertical="center" shrinkToFit="1"/>
    </xf>
    <xf numFmtId="0" fontId="4" fillId="0" borderId="238" xfId="0" applyFont="1" applyFill="1" applyBorder="1" applyAlignment="1">
      <alignment horizontal="right" vertical="center"/>
    </xf>
    <xf numFmtId="0" fontId="4" fillId="0" borderId="0" xfId="0" applyFont="1" applyBorder="1">
      <alignment vertical="center"/>
    </xf>
    <xf numFmtId="0" fontId="4" fillId="0" borderId="6" xfId="0" applyFont="1" applyFill="1" applyBorder="1" applyAlignment="1">
      <alignment horizontal="center" vertical="center"/>
    </xf>
    <xf numFmtId="0" fontId="7" fillId="0" borderId="0" xfId="0" applyFont="1" applyBorder="1">
      <alignment vertical="center"/>
    </xf>
    <xf numFmtId="0" fontId="96" fillId="0" borderId="0" xfId="0" applyFont="1" applyBorder="1">
      <alignment vertical="center"/>
    </xf>
    <xf numFmtId="0" fontId="18" fillId="3" borderId="0" xfId="0" applyNumberFormat="1" applyFont="1" applyFill="1" applyAlignment="1" applyProtection="1">
      <alignment horizontal="center" vertical="center"/>
    </xf>
    <xf numFmtId="0" fontId="4" fillId="0" borderId="230" xfId="0" applyFont="1" applyFill="1" applyBorder="1" applyAlignment="1">
      <alignment horizontal="center" vertical="center"/>
    </xf>
    <xf numFmtId="38" fontId="4" fillId="0" borderId="13" xfId="30" applyFont="1" applyFill="1" applyBorder="1" applyAlignment="1">
      <alignment vertical="center" wrapText="1"/>
    </xf>
    <xf numFmtId="38" fontId="4" fillId="0" borderId="11" xfId="30" applyFont="1" applyFill="1" applyBorder="1" applyAlignment="1">
      <alignment vertical="center" shrinkToFit="1"/>
    </xf>
    <xf numFmtId="38" fontId="4" fillId="0" borderId="11" xfId="30" applyFont="1" applyFill="1" applyBorder="1" applyAlignment="1">
      <alignment horizontal="left" vertical="center" shrinkToFit="1"/>
    </xf>
    <xf numFmtId="0" fontId="4" fillId="0" borderId="12" xfId="0" applyFont="1" applyFill="1" applyBorder="1" applyAlignment="1">
      <alignment horizontal="left" vertical="center"/>
    </xf>
    <xf numFmtId="38" fontId="4" fillId="0" borderId="12" xfId="30" applyFont="1" applyFill="1" applyBorder="1" applyAlignment="1">
      <alignment vertical="center" shrinkToFit="1"/>
    </xf>
    <xf numFmtId="0" fontId="4" fillId="0" borderId="69" xfId="0" applyFont="1" applyFill="1" applyBorder="1" applyAlignment="1">
      <alignment horizontal="right" vertical="center"/>
    </xf>
    <xf numFmtId="0" fontId="4" fillId="0" borderId="0" xfId="0" applyFont="1" applyBorder="1" applyAlignment="1">
      <alignment horizontal="center" vertical="center"/>
    </xf>
    <xf numFmtId="38" fontId="4" fillId="0" borderId="66" xfId="30" applyFont="1" applyFill="1" applyBorder="1" applyAlignment="1">
      <alignment vertical="center" shrinkToFit="1"/>
    </xf>
    <xf numFmtId="0" fontId="4" fillId="0" borderId="146" xfId="0" applyFont="1" applyFill="1" applyBorder="1" applyAlignment="1">
      <alignment horizontal="right" vertical="center"/>
    </xf>
    <xf numFmtId="0" fontId="4" fillId="0" borderId="11" xfId="0" applyFont="1" applyFill="1" applyBorder="1" applyAlignment="1">
      <alignment horizontal="center" vertical="center"/>
    </xf>
    <xf numFmtId="0" fontId="18" fillId="0" borderId="0" xfId="0" applyNumberFormat="1" applyFont="1" applyFill="1" applyAlignment="1">
      <alignment horizontal="left" vertical="center"/>
    </xf>
    <xf numFmtId="38" fontId="15" fillId="3" borderId="236" xfId="30" applyFont="1" applyFill="1" applyBorder="1" applyAlignment="1" applyProtection="1">
      <alignment horizontal="right" vertical="center" shrinkToFit="1"/>
    </xf>
    <xf numFmtId="38" fontId="91" fillId="3" borderId="0" xfId="30" applyFont="1" applyFill="1" applyAlignment="1" applyProtection="1">
      <alignment vertical="center" shrinkToFit="1"/>
    </xf>
    <xf numFmtId="38" fontId="4" fillId="0" borderId="239" xfId="30" applyFont="1" applyFill="1" applyBorder="1" applyAlignment="1" applyProtection="1">
      <alignment horizontal="right" vertical="center" shrinkToFit="1"/>
    </xf>
    <xf numFmtId="38" fontId="4" fillId="3" borderId="48" xfId="30" applyFont="1" applyFill="1" applyBorder="1" applyAlignment="1" applyProtection="1">
      <alignment horizontal="right" vertical="center" shrinkToFit="1"/>
    </xf>
    <xf numFmtId="38" fontId="4" fillId="3" borderId="6" xfId="30" applyFont="1" applyFill="1" applyBorder="1" applyAlignment="1" applyProtection="1">
      <alignment horizontal="right" vertical="center" shrinkToFit="1"/>
    </xf>
    <xf numFmtId="38" fontId="4" fillId="0" borderId="0" xfId="30" applyFont="1" applyFill="1" applyBorder="1" applyAlignment="1">
      <alignment horizontal="right" vertical="center" wrapText="1"/>
    </xf>
    <xf numFmtId="38" fontId="4" fillId="5" borderId="0" xfId="30" applyFont="1" applyFill="1" applyBorder="1" applyAlignment="1">
      <alignment horizontal="center" vertical="center" wrapText="1"/>
    </xf>
    <xf numFmtId="0" fontId="4" fillId="0" borderId="237" xfId="0" applyFont="1" applyFill="1" applyBorder="1" applyAlignment="1">
      <alignment horizontal="right" vertical="center" wrapText="1"/>
    </xf>
    <xf numFmtId="38" fontId="4" fillId="4" borderId="35" xfId="30" applyFont="1" applyFill="1" applyBorder="1" applyAlignment="1" applyProtection="1">
      <alignment horizontal="right" vertical="center" shrinkToFit="1"/>
      <protection locked="0"/>
    </xf>
    <xf numFmtId="38" fontId="4" fillId="0" borderId="239" xfId="30" applyFont="1" applyFill="1" applyBorder="1" applyAlignment="1">
      <alignment horizontal="right" vertical="center" shrinkToFit="1"/>
    </xf>
    <xf numFmtId="38" fontId="4" fillId="4" borderId="240" xfId="30" applyFont="1" applyFill="1" applyBorder="1" applyAlignment="1" applyProtection="1">
      <alignment horizontal="right" vertical="center" shrinkToFit="1"/>
      <protection locked="0"/>
    </xf>
    <xf numFmtId="38" fontId="4" fillId="3" borderId="88" xfId="30" applyFont="1" applyFill="1" applyBorder="1" applyAlignment="1" applyProtection="1">
      <alignment horizontal="right" vertical="center" shrinkToFit="1"/>
    </xf>
    <xf numFmtId="38" fontId="4" fillId="0" borderId="56" xfId="30" applyFont="1" applyFill="1" applyBorder="1" applyAlignment="1">
      <alignment horizontal="right" vertical="center" wrapText="1"/>
    </xf>
    <xf numFmtId="0" fontId="98" fillId="0" borderId="14" xfId="20" applyFont="1" applyFill="1" applyBorder="1" applyAlignment="1">
      <alignment horizontal="center" vertical="center"/>
    </xf>
    <xf numFmtId="38" fontId="4" fillId="4" borderId="6" xfId="30" applyFont="1" applyFill="1" applyBorder="1" applyAlignment="1" applyProtection="1">
      <alignment horizontal="right" vertical="center" shrinkToFit="1"/>
      <protection locked="0"/>
    </xf>
    <xf numFmtId="38" fontId="4" fillId="4" borderId="236" xfId="30" applyFont="1" applyFill="1" applyBorder="1" applyAlignment="1" applyProtection="1">
      <alignment horizontal="right" vertical="center" shrinkToFit="1"/>
      <protection locked="0"/>
    </xf>
    <xf numFmtId="38" fontId="4" fillId="3" borderId="35" xfId="30" applyFont="1" applyFill="1" applyBorder="1" applyAlignment="1">
      <alignment horizontal="right" vertical="center" shrinkToFit="1"/>
    </xf>
    <xf numFmtId="38" fontId="4" fillId="4" borderId="88" xfId="30" applyFont="1" applyFill="1" applyBorder="1" applyAlignment="1" applyProtection="1">
      <alignment horizontal="right" vertical="center" shrinkToFit="1"/>
      <protection locked="0"/>
    </xf>
    <xf numFmtId="38" fontId="15" fillId="3" borderId="238" xfId="30" applyFont="1" applyFill="1" applyBorder="1" applyAlignment="1" applyProtection="1">
      <alignment horizontal="right" vertical="center" shrinkToFit="1"/>
    </xf>
    <xf numFmtId="38" fontId="4" fillId="3" borderId="35" xfId="30" applyFont="1" applyFill="1" applyBorder="1" applyAlignment="1" applyProtection="1">
      <alignment horizontal="right" vertical="center" shrinkToFit="1"/>
    </xf>
    <xf numFmtId="0" fontId="98" fillId="0" borderId="0" xfId="20" applyFont="1" applyBorder="1">
      <alignment vertical="center"/>
    </xf>
    <xf numFmtId="38" fontId="4" fillId="2" borderId="6" xfId="30" applyFont="1" applyFill="1" applyBorder="1" applyAlignment="1" applyProtection="1">
      <alignment horizontal="right" vertical="center" shrinkToFit="1"/>
      <protection locked="0"/>
    </xf>
    <xf numFmtId="0" fontId="18" fillId="0" borderId="0" xfId="0" applyNumberFormat="1" applyFont="1" applyFill="1" applyAlignment="1">
      <alignment horizontal="center" vertical="center"/>
    </xf>
    <xf numFmtId="194" fontId="4" fillId="0" borderId="230" xfId="0" applyNumberFormat="1" applyFont="1" applyFill="1" applyBorder="1" applyAlignment="1">
      <alignment horizontal="left" vertical="center" wrapText="1"/>
    </xf>
    <xf numFmtId="194" fontId="4" fillId="0" borderId="13" xfId="0" applyNumberFormat="1" applyFont="1" applyBorder="1" applyAlignment="1">
      <alignment horizontal="left" vertical="center" wrapText="1"/>
    </xf>
    <xf numFmtId="194" fontId="4" fillId="0" borderId="11" xfId="0" applyNumberFormat="1" applyFont="1" applyBorder="1" applyAlignment="1">
      <alignment horizontal="left" vertical="center" wrapText="1"/>
    </xf>
    <xf numFmtId="194" fontId="4" fillId="0" borderId="0" xfId="0" applyNumberFormat="1" applyFont="1" applyBorder="1" applyAlignment="1">
      <alignment horizontal="left" vertical="center" wrapText="1"/>
    </xf>
    <xf numFmtId="194" fontId="4" fillId="0" borderId="12" xfId="0" applyNumberFormat="1" applyFont="1" applyFill="1" applyBorder="1" applyAlignment="1">
      <alignment horizontal="left" vertical="center" wrapText="1"/>
    </xf>
    <xf numFmtId="194" fontId="4" fillId="0" borderId="69" xfId="0" applyNumberFormat="1" applyFont="1" applyBorder="1" applyAlignment="1" applyProtection="1">
      <alignment horizontal="left" vertical="center" wrapText="1"/>
    </xf>
    <xf numFmtId="194" fontId="4" fillId="0" borderId="56" xfId="0" applyNumberFormat="1" applyFont="1" applyBorder="1" applyAlignment="1">
      <alignment horizontal="left" vertical="center" wrapText="1"/>
    </xf>
    <xf numFmtId="194" fontId="4" fillId="0" borderId="66" xfId="0" applyNumberFormat="1" applyFont="1" applyBorder="1" applyAlignment="1">
      <alignment horizontal="left" vertical="center" wrapText="1"/>
    </xf>
    <xf numFmtId="194" fontId="4" fillId="0" borderId="146" xfId="0" applyNumberFormat="1" applyFont="1" applyBorder="1" applyAlignment="1" applyProtection="1">
      <alignment horizontal="left" vertical="center" wrapText="1"/>
    </xf>
    <xf numFmtId="0" fontId="96" fillId="0" borderId="88" xfId="0" applyFont="1" applyBorder="1" applyAlignment="1">
      <alignment horizontal="left" vertical="center" wrapText="1" indent="1"/>
    </xf>
    <xf numFmtId="38" fontId="91" fillId="0" borderId="0" xfId="30" applyFont="1" applyFill="1" applyBorder="1" applyAlignment="1">
      <alignment horizontal="left" vertical="center" wrapText="1"/>
    </xf>
    <xf numFmtId="0" fontId="91" fillId="0" borderId="6" xfId="17" applyFont="1" applyBorder="1" applyAlignment="1">
      <alignment horizontal="center" vertical="center"/>
    </xf>
    <xf numFmtId="0" fontId="91" fillId="4" borderId="6" xfId="30" applyNumberFormat="1" applyFont="1" applyFill="1" applyBorder="1" applyAlignment="1" applyProtection="1">
      <alignment horizontal="left" vertical="center" shrinkToFit="1"/>
      <protection locked="0"/>
    </xf>
    <xf numFmtId="0" fontId="91" fillId="0" borderId="239" xfId="30" applyNumberFormat="1" applyFont="1" applyFill="1" applyBorder="1" applyAlignment="1">
      <alignment horizontal="left" vertical="center" shrinkToFit="1"/>
    </xf>
    <xf numFmtId="0" fontId="4" fillId="4" borderId="6" xfId="30" applyNumberFormat="1" applyFont="1" applyFill="1" applyBorder="1" applyAlignment="1" applyProtection="1">
      <alignment horizontal="left" vertical="center" shrinkToFit="1"/>
      <protection locked="0"/>
    </xf>
    <xf numFmtId="38" fontId="4" fillId="0" borderId="0" xfId="30" applyFont="1" applyFill="1" applyBorder="1" applyAlignment="1">
      <alignment horizontal="left" vertical="center" wrapText="1"/>
    </xf>
    <xf numFmtId="38" fontId="4" fillId="3" borderId="236" xfId="30" applyFont="1" applyFill="1" applyBorder="1" applyAlignment="1" applyProtection="1">
      <alignment horizontal="right" vertical="center" shrinkToFit="1"/>
    </xf>
    <xf numFmtId="38" fontId="4" fillId="0" borderId="35" xfId="30" applyFont="1" applyFill="1" applyBorder="1" applyAlignment="1" applyProtection="1">
      <alignment horizontal="right" vertical="center" wrapText="1"/>
    </xf>
    <xf numFmtId="38" fontId="4" fillId="3" borderId="6" xfId="30" applyFont="1" applyFill="1" applyBorder="1" applyAlignment="1">
      <alignment horizontal="right" vertical="center" shrinkToFit="1"/>
    </xf>
    <xf numFmtId="0" fontId="96" fillId="0" borderId="0" xfId="0" applyFont="1" applyAlignment="1">
      <alignment horizontal="left" vertical="center" wrapText="1" indent="1"/>
    </xf>
    <xf numFmtId="0" fontId="91" fillId="0" borderId="10" xfId="0" applyFont="1" applyFill="1" applyBorder="1" applyAlignment="1">
      <alignment horizontal="center" vertical="center"/>
    </xf>
    <xf numFmtId="0" fontId="91" fillId="4" borderId="10" xfId="30" applyNumberFormat="1" applyFont="1" applyFill="1" applyBorder="1" applyAlignment="1" applyProtection="1">
      <alignment horizontal="left" vertical="center" shrinkToFit="1"/>
      <protection locked="0"/>
    </xf>
    <xf numFmtId="0" fontId="91" fillId="0" borderId="73" xfId="30" applyNumberFormat="1" applyFont="1" applyFill="1" applyBorder="1" applyAlignment="1">
      <alignment horizontal="left" vertical="center" shrinkToFit="1"/>
    </xf>
    <xf numFmtId="0" fontId="4" fillId="4" borderId="10" xfId="30" applyNumberFormat="1" applyFont="1" applyFill="1" applyBorder="1" applyAlignment="1" applyProtection="1">
      <alignment horizontal="left" vertical="center" shrinkToFit="1"/>
      <protection locked="0"/>
    </xf>
    <xf numFmtId="0" fontId="98" fillId="0" borderId="0" xfId="20" applyFont="1">
      <alignment vertical="center"/>
    </xf>
    <xf numFmtId="0" fontId="98" fillId="0" borderId="237" xfId="20" applyFont="1" applyFill="1" applyBorder="1" applyAlignment="1">
      <alignment horizontal="center" vertical="center"/>
    </xf>
    <xf numFmtId="0" fontId="4" fillId="4" borderId="35" xfId="20" applyNumberFormat="1" applyFont="1" applyFill="1" applyBorder="1" applyAlignment="1" applyProtection="1">
      <alignment horizontal="left" vertical="center" shrinkToFit="1"/>
      <protection locked="0"/>
    </xf>
    <xf numFmtId="0" fontId="4" fillId="4" borderId="236" xfId="20" applyNumberFormat="1" applyFont="1" applyFill="1" applyBorder="1" applyAlignment="1" applyProtection="1">
      <alignment horizontal="left" vertical="center" shrinkToFit="1"/>
      <protection locked="0"/>
    </xf>
    <xf numFmtId="0" fontId="98" fillId="0" borderId="35" xfId="20" applyNumberFormat="1" applyFont="1" applyBorder="1" applyAlignment="1">
      <alignment horizontal="left" vertical="center"/>
    </xf>
    <xf numFmtId="5" fontId="98" fillId="0" borderId="56" xfId="20" applyNumberFormat="1" applyFont="1" applyBorder="1" applyAlignment="1">
      <alignment horizontal="center" vertical="center"/>
    </xf>
    <xf numFmtId="5" fontId="98" fillId="0" borderId="0" xfId="20" applyNumberFormat="1" applyFont="1" applyBorder="1" applyAlignment="1">
      <alignment horizontal="left" vertical="center"/>
    </xf>
    <xf numFmtId="0" fontId="98" fillId="4" borderId="35" xfId="20" applyNumberFormat="1" applyFont="1" applyFill="1" applyBorder="1" applyAlignment="1" applyProtection="1">
      <alignment horizontal="left" vertical="center" shrinkToFit="1"/>
      <protection locked="0"/>
    </xf>
    <xf numFmtId="0" fontId="98" fillId="4" borderId="6" xfId="20" applyNumberFormat="1" applyFont="1" applyFill="1" applyBorder="1" applyAlignment="1" applyProtection="1">
      <alignment horizontal="left" vertical="center" shrinkToFit="1"/>
      <protection locked="0"/>
    </xf>
    <xf numFmtId="0" fontId="98" fillId="4" borderId="236" xfId="20" applyNumberFormat="1" applyFont="1" applyFill="1" applyBorder="1" applyAlignment="1" applyProtection="1">
      <alignment horizontal="left" vertical="center" shrinkToFit="1"/>
      <protection locked="0"/>
    </xf>
    <xf numFmtId="0" fontId="98" fillId="0" borderId="35" xfId="20" applyNumberFormat="1" applyFont="1" applyBorder="1" applyAlignment="1">
      <alignment horizontal="left" vertical="center" wrapText="1"/>
    </xf>
    <xf numFmtId="5" fontId="98" fillId="0" borderId="0" xfId="20" applyNumberFormat="1" applyFont="1" applyBorder="1" applyAlignment="1">
      <alignment horizontal="center" vertical="center"/>
    </xf>
    <xf numFmtId="0" fontId="98" fillId="0" borderId="241" xfId="20" applyFont="1" applyFill="1" applyBorder="1" applyAlignment="1">
      <alignment horizontal="center" vertical="center"/>
    </xf>
    <xf numFmtId="0" fontId="4" fillId="4" borderId="5" xfId="20" applyNumberFormat="1" applyFont="1" applyFill="1" applyBorder="1" applyAlignment="1" applyProtection="1">
      <alignment horizontal="left" vertical="center" shrinkToFit="1"/>
      <protection locked="0"/>
    </xf>
    <xf numFmtId="0" fontId="4" fillId="4" borderId="242" xfId="20" applyNumberFormat="1" applyFont="1" applyFill="1" applyBorder="1" applyAlignment="1" applyProtection="1">
      <alignment horizontal="left" vertical="center" shrinkToFit="1"/>
      <protection locked="0"/>
    </xf>
    <xf numFmtId="0" fontId="98" fillId="0" borderId="5" xfId="20" applyNumberFormat="1" applyFont="1" applyBorder="1" applyAlignment="1">
      <alignment horizontal="left" vertical="center"/>
    </xf>
    <xf numFmtId="0" fontId="98" fillId="4" borderId="5" xfId="20" applyNumberFormat="1" applyFont="1" applyFill="1" applyBorder="1" applyAlignment="1" applyProtection="1">
      <alignment horizontal="left" vertical="center" shrinkToFit="1"/>
      <protection locked="0"/>
    </xf>
    <xf numFmtId="0" fontId="98" fillId="4" borderId="10" xfId="20" applyNumberFormat="1" applyFont="1" applyFill="1" applyBorder="1" applyAlignment="1" applyProtection="1">
      <alignment horizontal="left" vertical="center" shrinkToFit="1"/>
      <protection locked="0"/>
    </xf>
    <xf numFmtId="0" fontId="98" fillId="4" borderId="242" xfId="20" applyNumberFormat="1" applyFont="1" applyFill="1" applyBorder="1" applyAlignment="1" applyProtection="1">
      <alignment horizontal="left" vertical="center" shrinkToFit="1"/>
      <protection locked="0"/>
    </xf>
    <xf numFmtId="0" fontId="98" fillId="0" borderId="5" xfId="20" applyNumberFormat="1" applyFont="1" applyBorder="1" applyAlignment="1">
      <alignment horizontal="left" vertical="center" wrapText="1"/>
    </xf>
    <xf numFmtId="0" fontId="98" fillId="0" borderId="56" xfId="20" applyFont="1" applyFill="1" applyBorder="1" applyAlignment="1">
      <alignment horizontal="center" vertical="center"/>
    </xf>
    <xf numFmtId="0" fontId="98" fillId="4" borderId="243" xfId="20" applyNumberFormat="1" applyFont="1" applyFill="1" applyBorder="1" applyAlignment="1" applyProtection="1">
      <alignment horizontal="left" vertical="center" shrinkToFit="1"/>
      <protection locked="0"/>
    </xf>
    <xf numFmtId="0" fontId="91" fillId="0" borderId="11" xfId="12" applyFont="1" applyFill="1" applyBorder="1" applyAlignment="1">
      <alignment horizontal="center" vertical="center"/>
    </xf>
    <xf numFmtId="0" fontId="91" fillId="4" borderId="11" xfId="30" applyNumberFormat="1" applyFont="1" applyFill="1" applyBorder="1" applyAlignment="1" applyProtection="1">
      <alignment horizontal="left" vertical="center" shrinkToFit="1"/>
      <protection locked="0"/>
    </xf>
    <xf numFmtId="0" fontId="91" fillId="0" borderId="67" xfId="30" applyNumberFormat="1" applyFont="1" applyFill="1" applyBorder="1" applyAlignment="1">
      <alignment horizontal="left" vertical="center" shrinkToFit="1"/>
    </xf>
    <xf numFmtId="0" fontId="4" fillId="4" borderId="11" xfId="30" applyNumberFormat="1" applyFont="1" applyFill="1" applyBorder="1" applyAlignment="1" applyProtection="1">
      <alignment horizontal="left" vertical="center" shrinkToFit="1"/>
      <protection locked="0"/>
    </xf>
    <xf numFmtId="0" fontId="98" fillId="0" borderId="12" xfId="20" applyFont="1" applyFill="1" applyBorder="1" applyAlignment="1">
      <alignment horizontal="center" vertical="center"/>
    </xf>
    <xf numFmtId="0" fontId="4" fillId="4" borderId="13" xfId="20" applyNumberFormat="1" applyFont="1" applyFill="1" applyBorder="1" applyAlignment="1" applyProtection="1">
      <alignment horizontal="left" vertical="center" shrinkToFit="1"/>
      <protection locked="0"/>
    </xf>
    <xf numFmtId="0" fontId="4" fillId="4" borderId="230" xfId="20" applyNumberFormat="1" applyFont="1" applyFill="1" applyBorder="1" applyAlignment="1" applyProtection="1">
      <alignment horizontal="left" vertical="center" shrinkToFit="1"/>
      <protection locked="0"/>
    </xf>
    <xf numFmtId="0" fontId="98" fillId="0" borderId="13" xfId="20" applyNumberFormat="1" applyFont="1" applyBorder="1" applyAlignment="1">
      <alignment horizontal="left" vertical="center"/>
    </xf>
    <xf numFmtId="0" fontId="98" fillId="4" borderId="13" xfId="20" applyNumberFormat="1" applyFont="1" applyFill="1" applyBorder="1" applyAlignment="1" applyProtection="1">
      <alignment horizontal="left" vertical="center" shrinkToFit="1"/>
      <protection locked="0"/>
    </xf>
    <xf numFmtId="0" fontId="98" fillId="4" borderId="11" xfId="20" applyNumberFormat="1" applyFont="1" applyFill="1" applyBorder="1" applyAlignment="1" applyProtection="1">
      <alignment horizontal="left" vertical="center" shrinkToFit="1"/>
      <protection locked="0"/>
    </xf>
    <xf numFmtId="0" fontId="98" fillId="4" borderId="230" xfId="20" applyNumberFormat="1" applyFont="1" applyFill="1" applyBorder="1" applyAlignment="1" applyProtection="1">
      <alignment horizontal="left" vertical="center" shrinkToFit="1"/>
      <protection locked="0"/>
    </xf>
    <xf numFmtId="0" fontId="98" fillId="0" borderId="13" xfId="20" applyNumberFormat="1" applyFont="1" applyBorder="1" applyAlignment="1">
      <alignment horizontal="left" vertical="center" wrapText="1"/>
    </xf>
    <xf numFmtId="0" fontId="98" fillId="0" borderId="66" xfId="20" applyFont="1" applyFill="1" applyBorder="1" applyAlignment="1">
      <alignment horizontal="center" vertical="center"/>
    </xf>
    <xf numFmtId="0" fontId="98" fillId="4" borderId="146" xfId="20" applyNumberFormat="1" applyFont="1" applyFill="1" applyBorder="1" applyAlignment="1" applyProtection="1">
      <alignment horizontal="left" vertical="center" shrinkToFit="1"/>
      <protection locked="0"/>
    </xf>
    <xf numFmtId="0" fontId="34" fillId="0" borderId="0" xfId="0" applyFont="1">
      <alignment vertical="center"/>
    </xf>
    <xf numFmtId="0" fontId="99" fillId="0" borderId="0" xfId="0" applyFont="1">
      <alignment vertical="center"/>
    </xf>
    <xf numFmtId="0" fontId="99" fillId="0" borderId="0" xfId="0" applyFont="1" applyAlignment="1">
      <alignment horizontal="left" vertical="center" wrapText="1"/>
    </xf>
    <xf numFmtId="0" fontId="99" fillId="0" borderId="0" xfId="0" applyFont="1" applyAlignment="1">
      <alignment horizontal="center" vertical="center" shrinkToFit="1"/>
    </xf>
    <xf numFmtId="0" fontId="99" fillId="0" borderId="0" xfId="0" applyFont="1" applyAlignment="1">
      <alignment vertical="center" wrapText="1"/>
    </xf>
    <xf numFmtId="0" fontId="100" fillId="0" borderId="0" xfId="0" applyFont="1">
      <alignment vertical="center"/>
    </xf>
    <xf numFmtId="0" fontId="99" fillId="0" borderId="1" xfId="0" applyFont="1" applyBorder="1" applyAlignment="1">
      <alignment horizontal="center" vertical="center" wrapText="1"/>
    </xf>
    <xf numFmtId="0" fontId="99" fillId="0" borderId="244" xfId="0" applyFont="1" applyFill="1" applyBorder="1">
      <alignment vertical="center"/>
    </xf>
    <xf numFmtId="0" fontId="99" fillId="4" borderId="1" xfId="0" applyFont="1" applyFill="1" applyBorder="1" applyAlignment="1" applyProtection="1">
      <alignment horizontal="center" vertical="center" shrinkToFit="1"/>
      <protection locked="0"/>
    </xf>
    <xf numFmtId="0" fontId="101" fillId="0" borderId="0" xfId="0" applyFont="1">
      <alignment vertical="center"/>
    </xf>
    <xf numFmtId="0" fontId="102" fillId="0" borderId="0" xfId="0" applyFont="1">
      <alignment vertical="center"/>
    </xf>
    <xf numFmtId="0" fontId="100" fillId="3" borderId="0" xfId="0" applyNumberFormat="1" applyFont="1" applyFill="1" applyAlignment="1" applyProtection="1">
      <alignment horizontal="center" vertical="center"/>
    </xf>
    <xf numFmtId="0" fontId="99" fillId="0" borderId="6" xfId="0" applyFont="1" applyBorder="1" applyAlignment="1">
      <alignment horizontal="center" vertical="center" wrapText="1"/>
    </xf>
    <xf numFmtId="0" fontId="99" fillId="0" borderId="6" xfId="0" applyFont="1" applyFill="1" applyBorder="1">
      <alignment vertical="center"/>
    </xf>
    <xf numFmtId="49" fontId="99" fillId="0" borderId="10" xfId="0" applyNumberFormat="1" applyFont="1" applyBorder="1" applyAlignment="1">
      <alignment horizontal="right" vertical="center" shrinkToFit="1"/>
    </xf>
    <xf numFmtId="0" fontId="99" fillId="0" borderId="6" xfId="0" applyFont="1" applyBorder="1" applyAlignment="1">
      <alignment vertical="center"/>
    </xf>
    <xf numFmtId="49" fontId="101" fillId="0" borderId="6" xfId="0" applyNumberFormat="1" applyFont="1" applyBorder="1" applyAlignment="1">
      <alignment horizontal="left" vertical="center" shrinkToFit="1"/>
    </xf>
    <xf numFmtId="0" fontId="102" fillId="0" borderId="6" xfId="25" applyFont="1" applyFill="1" applyBorder="1" applyAlignment="1">
      <alignment horizontal="left" vertical="center"/>
    </xf>
    <xf numFmtId="0" fontId="99" fillId="0" borderId="6" xfId="0" applyFont="1" applyBorder="1" applyAlignment="1">
      <alignment horizontal="right" vertical="center"/>
    </xf>
    <xf numFmtId="0" fontId="100" fillId="0" borderId="0" xfId="0" applyFont="1" applyAlignment="1">
      <alignment horizontal="left" vertical="center"/>
    </xf>
    <xf numFmtId="0" fontId="99" fillId="0" borderId="11" xfId="0" applyFont="1" applyBorder="1" applyAlignment="1">
      <alignment horizontal="center" vertical="center" wrapText="1"/>
    </xf>
    <xf numFmtId="0" fontId="99" fillId="0" borderId="11" xfId="0" applyFont="1" applyFill="1" applyBorder="1" applyAlignment="1">
      <alignment horizontal="left" vertical="center" wrapText="1"/>
    </xf>
    <xf numFmtId="0" fontId="99" fillId="0" borderId="11" xfId="0" applyFont="1" applyBorder="1" applyAlignment="1">
      <alignment horizontal="left" vertical="center" shrinkToFit="1"/>
    </xf>
    <xf numFmtId="0" fontId="99" fillId="4" borderId="11" xfId="0" applyFont="1" applyFill="1" applyBorder="1" applyAlignment="1" applyProtection="1">
      <alignment horizontal="left" vertical="center" shrinkToFit="1"/>
      <protection locked="0"/>
    </xf>
    <xf numFmtId="49" fontId="101" fillId="0" borderId="11" xfId="0" applyNumberFormat="1" applyFont="1" applyBorder="1" applyAlignment="1">
      <alignment horizontal="left" vertical="center" shrinkToFit="1"/>
    </xf>
    <xf numFmtId="0" fontId="99" fillId="0" borderId="1" xfId="0" applyFont="1" applyBorder="1" applyAlignment="1">
      <alignment horizontal="center" vertical="center" wrapText="1" shrinkToFit="1"/>
    </xf>
    <xf numFmtId="0" fontId="99" fillId="0" borderId="245" xfId="0" applyFont="1" applyFill="1" applyBorder="1" applyAlignment="1">
      <alignment vertical="center" shrinkToFit="1"/>
    </xf>
    <xf numFmtId="0" fontId="99" fillId="0" borderId="244" xfId="0" applyFont="1" applyFill="1" applyBorder="1" applyAlignment="1">
      <alignment horizontal="left" vertical="center" shrinkToFit="1"/>
    </xf>
    <xf numFmtId="0" fontId="99" fillId="0" borderId="244" xfId="0" applyFont="1" applyFill="1" applyBorder="1" applyAlignment="1">
      <alignment horizontal="center" vertical="center" shrinkToFit="1"/>
    </xf>
    <xf numFmtId="0" fontId="102" fillId="0" borderId="5" xfId="8" applyFont="1" applyBorder="1" applyAlignment="1">
      <alignment horizontal="center" shrinkToFit="1"/>
    </xf>
    <xf numFmtId="0" fontId="99" fillId="0" borderId="244" xfId="0" applyFont="1" applyFill="1" applyBorder="1" applyAlignment="1">
      <alignment vertical="center" shrinkToFit="1"/>
    </xf>
    <xf numFmtId="49" fontId="99" fillId="0" borderId="244" xfId="0" applyNumberFormat="1" applyFont="1" applyFill="1" applyBorder="1" applyAlignment="1">
      <alignment horizontal="center" vertical="center" shrinkToFit="1"/>
    </xf>
    <xf numFmtId="49" fontId="99" fillId="4" borderId="1" xfId="0" applyNumberFormat="1" applyFont="1" applyFill="1" applyBorder="1" applyAlignment="1" applyProtection="1">
      <alignment horizontal="center" vertical="center" shrinkToFit="1"/>
      <protection locked="0"/>
    </xf>
    <xf numFmtId="0" fontId="99" fillId="3" borderId="5" xfId="0" applyNumberFormat="1" applyFont="1" applyFill="1" applyBorder="1" applyAlignment="1">
      <alignment horizontal="center" vertical="center"/>
    </xf>
    <xf numFmtId="0" fontId="99" fillId="3" borderId="5" xfId="0" applyFont="1" applyFill="1" applyBorder="1" applyAlignment="1">
      <alignment horizontal="center" vertical="center" shrinkToFit="1"/>
    </xf>
    <xf numFmtId="191" fontId="99" fillId="0" borderId="244" xfId="0" applyNumberFormat="1" applyFont="1" applyFill="1" applyBorder="1" applyAlignment="1">
      <alignment horizontal="center" vertical="center" shrinkToFit="1"/>
    </xf>
    <xf numFmtId="191" fontId="99" fillId="4" borderId="1" xfId="0" applyNumberFormat="1" applyFont="1" applyFill="1" applyBorder="1" applyAlignment="1" applyProtection="1">
      <alignment horizontal="center" vertical="center" shrinkToFit="1"/>
      <protection locked="0"/>
    </xf>
    <xf numFmtId="0" fontId="99" fillId="0" borderId="246" xfId="0" applyFont="1" applyFill="1" applyBorder="1" applyAlignment="1">
      <alignment vertical="center" shrinkToFit="1"/>
    </xf>
    <xf numFmtId="49" fontId="99" fillId="0" borderId="244" xfId="0" applyNumberFormat="1" applyFont="1" applyFill="1" applyBorder="1" applyAlignment="1">
      <alignment horizontal="left" vertical="center" shrinkToFit="1"/>
    </xf>
    <xf numFmtId="49" fontId="99" fillId="4" borderId="1" xfId="0" applyNumberFormat="1" applyFont="1" applyFill="1" applyBorder="1" applyAlignment="1" applyProtection="1">
      <alignment horizontal="left" vertical="center" shrinkToFit="1"/>
      <protection locked="0"/>
    </xf>
    <xf numFmtId="0" fontId="103" fillId="0" borderId="0" xfId="0" applyFont="1">
      <alignment vertical="center"/>
    </xf>
    <xf numFmtId="0" fontId="103" fillId="0" borderId="0" xfId="0" applyFont="1" applyAlignment="1">
      <alignment vertical="center"/>
    </xf>
    <xf numFmtId="0" fontId="104" fillId="0" borderId="0" xfId="9" applyFont="1" applyFill="1" applyAlignment="1">
      <alignment vertical="center"/>
    </xf>
    <xf numFmtId="0" fontId="105" fillId="0" borderId="0" xfId="9" applyNumberFormat="1" applyFont="1" applyFill="1" applyBorder="1" applyAlignment="1">
      <alignment horizontal="right" vertical="center"/>
    </xf>
    <xf numFmtId="0" fontId="105" fillId="0" borderId="0" xfId="9" applyNumberFormat="1" applyFont="1" applyFill="1" applyAlignment="1">
      <alignment horizontal="left" vertical="center"/>
    </xf>
    <xf numFmtId="0" fontId="96" fillId="0" borderId="0" xfId="25" applyFont="1" applyFill="1" applyAlignment="1">
      <alignment horizontal="left" vertical="center"/>
    </xf>
    <xf numFmtId="0" fontId="96" fillId="0" borderId="5" xfId="9" applyFont="1" applyFill="1" applyBorder="1" applyAlignment="1">
      <alignment horizontal="left" vertical="center" wrapText="1"/>
    </xf>
    <xf numFmtId="0" fontId="106" fillId="11" borderId="1" xfId="25" applyFont="1" applyFill="1" applyBorder="1" applyAlignment="1">
      <alignment horizontal="center" vertical="center"/>
    </xf>
    <xf numFmtId="0" fontId="106" fillId="3" borderId="48" xfId="25" applyFont="1" applyFill="1" applyBorder="1" applyAlignment="1" applyProtection="1">
      <alignment horizontal="center" vertical="center"/>
    </xf>
    <xf numFmtId="0" fontId="106" fillId="3" borderId="88" xfId="25" applyFont="1" applyFill="1" applyBorder="1" applyAlignment="1" applyProtection="1">
      <alignment horizontal="center" vertical="center"/>
    </xf>
    <xf numFmtId="0" fontId="106" fillId="3" borderId="35" xfId="25" applyFont="1" applyFill="1" applyBorder="1" applyAlignment="1" applyProtection="1">
      <alignment horizontal="center" vertical="center"/>
    </xf>
    <xf numFmtId="0" fontId="91" fillId="0" borderId="0" xfId="9" applyFont="1" applyFill="1" applyAlignment="1">
      <alignment horizontal="center" vertical="top"/>
    </xf>
    <xf numFmtId="0" fontId="106" fillId="3" borderId="66" xfId="25" applyFont="1" applyFill="1" applyBorder="1" applyAlignment="1" applyProtection="1">
      <alignment horizontal="center" vertical="center"/>
    </xf>
    <xf numFmtId="0" fontId="106" fillId="3" borderId="69" xfId="25" applyFont="1" applyFill="1" applyBorder="1" applyAlignment="1" applyProtection="1">
      <alignment horizontal="center" vertical="center"/>
    </xf>
    <xf numFmtId="0" fontId="106" fillId="3" borderId="13" xfId="25" applyFont="1" applyFill="1" applyBorder="1" applyAlignment="1" applyProtection="1">
      <alignment horizontal="center" vertical="center"/>
    </xf>
    <xf numFmtId="0" fontId="105" fillId="3" borderId="0" xfId="9" applyNumberFormat="1" applyFont="1" applyFill="1" applyBorder="1" applyAlignment="1" applyProtection="1">
      <alignment horizontal="center" vertical="center"/>
    </xf>
    <xf numFmtId="0" fontId="106" fillId="0" borderId="48" xfId="9" applyFont="1" applyFill="1" applyBorder="1" applyAlignment="1">
      <alignment horizontal="left" vertical="top" wrapText="1"/>
    </xf>
    <xf numFmtId="0" fontId="106" fillId="0" borderId="88" xfId="9" applyFont="1" applyFill="1" applyBorder="1" applyAlignment="1">
      <alignment horizontal="left" vertical="top" wrapText="1"/>
    </xf>
    <xf numFmtId="0" fontId="106" fillId="0" borderId="35" xfId="9" applyFont="1" applyFill="1" applyBorder="1" applyAlignment="1">
      <alignment horizontal="left" vertical="top" wrapText="1"/>
    </xf>
    <xf numFmtId="0" fontId="91" fillId="0" borderId="0" xfId="9" applyFont="1" applyFill="1" applyAlignment="1">
      <alignment horizontal="left" vertical="top" wrapText="1"/>
    </xf>
    <xf numFmtId="195" fontId="105" fillId="0" borderId="0" xfId="9" applyNumberFormat="1" applyFont="1" applyFill="1" applyBorder="1" applyAlignment="1">
      <alignment horizontal="left" vertical="center"/>
    </xf>
    <xf numFmtId="0" fontId="106" fillId="0" borderId="56" xfId="9" applyFont="1" applyFill="1" applyBorder="1" applyAlignment="1">
      <alignment horizontal="left" vertical="top" wrapText="1"/>
    </xf>
    <xf numFmtId="0" fontId="106" fillId="0" borderId="0" xfId="9" applyFont="1" applyFill="1" applyBorder="1" applyAlignment="1">
      <alignment horizontal="left" vertical="top" wrapText="1"/>
    </xf>
    <xf numFmtId="0" fontId="106" fillId="0" borderId="5" xfId="9" applyFont="1" applyFill="1" applyBorder="1" applyAlignment="1">
      <alignment horizontal="left" vertical="top" wrapText="1"/>
    </xf>
    <xf numFmtId="0" fontId="106" fillId="0" borderId="66" xfId="9" applyFont="1" applyFill="1" applyBorder="1" applyAlignment="1">
      <alignment horizontal="left" vertical="top" wrapText="1"/>
    </xf>
    <xf numFmtId="0" fontId="106" fillId="0" borderId="69" xfId="9" applyFont="1" applyFill="1" applyBorder="1" applyAlignment="1">
      <alignment horizontal="left" vertical="top" wrapText="1"/>
    </xf>
    <xf numFmtId="0" fontId="106" fillId="0" borderId="13" xfId="9" applyFont="1" applyFill="1" applyBorder="1" applyAlignment="1">
      <alignment horizontal="left" vertical="top" wrapText="1"/>
    </xf>
    <xf numFmtId="0" fontId="29" fillId="5" borderId="48" xfId="0" applyFont="1" applyFill="1" applyBorder="1" applyAlignment="1">
      <alignment horizontal="center" vertical="center" wrapText="1"/>
    </xf>
    <xf numFmtId="0" fontId="29" fillId="5" borderId="88" xfId="0" applyFont="1" applyFill="1" applyBorder="1" applyAlignment="1">
      <alignment horizontal="center" vertical="top" wrapText="1"/>
    </xf>
    <xf numFmtId="0" fontId="29" fillId="5" borderId="88" xfId="0" applyFont="1" applyFill="1" applyBorder="1" applyAlignment="1">
      <alignment horizontal="center" vertical="center" wrapText="1"/>
    </xf>
    <xf numFmtId="0" fontId="29" fillId="5" borderId="35" xfId="0" applyFont="1" applyFill="1" applyBorder="1" applyAlignment="1">
      <alignment horizontal="center" vertical="top" wrapText="1"/>
    </xf>
    <xf numFmtId="0" fontId="29" fillId="5" borderId="48" xfId="0" applyFont="1" applyFill="1" applyBorder="1" applyAlignment="1" applyProtection="1">
      <alignment horizontal="center" vertical="center" wrapText="1"/>
    </xf>
    <xf numFmtId="0" fontId="29" fillId="5" borderId="88" xfId="0" applyFont="1" applyFill="1" applyBorder="1" applyAlignment="1" applyProtection="1">
      <alignment horizontal="center" vertical="top" wrapText="1"/>
    </xf>
    <xf numFmtId="0" fontId="29" fillId="5" borderId="88" xfId="0" applyFont="1" applyFill="1" applyBorder="1" applyAlignment="1" applyProtection="1">
      <alignment horizontal="center" vertical="center" wrapText="1"/>
    </xf>
    <xf numFmtId="0" fontId="29" fillId="5" borderId="35" xfId="0" applyFont="1" applyFill="1" applyBorder="1" applyAlignment="1" applyProtection="1">
      <alignment horizontal="center" vertical="top" wrapText="1"/>
    </xf>
    <xf numFmtId="0" fontId="77" fillId="2" borderId="56" xfId="0" applyFont="1" applyFill="1" applyBorder="1" applyAlignment="1" applyProtection="1">
      <alignment horizontal="center" vertical="center"/>
      <protection locked="0"/>
    </xf>
    <xf numFmtId="0" fontId="29" fillId="5" borderId="0" xfId="0" applyFont="1" applyFill="1" applyBorder="1" applyAlignment="1">
      <alignment horizontal="center" vertical="center"/>
    </xf>
    <xf numFmtId="0" fontId="77" fillId="2" borderId="0" xfId="0" applyFont="1" applyFill="1" applyBorder="1" applyAlignment="1" applyProtection="1">
      <alignment horizontal="center" vertical="center"/>
      <protection locked="0"/>
    </xf>
    <xf numFmtId="0" fontId="0" fillId="0" borderId="0" xfId="0" applyBorder="1" applyAlignment="1">
      <alignment horizontal="center" vertical="top"/>
    </xf>
    <xf numFmtId="0" fontId="0" fillId="0" borderId="5" xfId="0" applyBorder="1" applyAlignment="1">
      <alignment horizontal="center" vertical="top"/>
    </xf>
    <xf numFmtId="0" fontId="29" fillId="5" borderId="0" xfId="0" applyFont="1" applyFill="1" applyBorder="1" applyAlignment="1" applyProtection="1">
      <alignment horizontal="center" vertical="center"/>
    </xf>
    <xf numFmtId="0" fontId="0" fillId="5" borderId="5" xfId="0" applyFill="1" applyBorder="1" applyAlignment="1" applyProtection="1">
      <alignment horizontal="center" vertical="top"/>
    </xf>
    <xf numFmtId="0" fontId="29" fillId="5" borderId="66" xfId="0" applyFont="1" applyFill="1" applyBorder="1" applyAlignment="1">
      <alignment horizontal="center" vertical="center"/>
    </xf>
    <xf numFmtId="0" fontId="29" fillId="5" borderId="69" xfId="0" applyFont="1" applyFill="1" applyBorder="1" applyAlignment="1">
      <alignment horizontal="center" vertical="top"/>
    </xf>
    <xf numFmtId="0" fontId="29" fillId="5" borderId="69" xfId="0" applyFont="1" applyFill="1" applyBorder="1" applyAlignment="1">
      <alignment horizontal="center" vertical="center"/>
    </xf>
    <xf numFmtId="0" fontId="0" fillId="0" borderId="69" xfId="0" applyBorder="1" applyAlignment="1">
      <alignment horizontal="center" vertical="top"/>
    </xf>
    <xf numFmtId="0" fontId="0" fillId="0" borderId="13" xfId="0" applyBorder="1" applyAlignment="1">
      <alignment horizontal="center" vertical="top"/>
    </xf>
    <xf numFmtId="0" fontId="29" fillId="5" borderId="66" xfId="0" applyFont="1" applyFill="1" applyBorder="1" applyAlignment="1" applyProtection="1">
      <alignment horizontal="center" vertical="center"/>
    </xf>
    <xf numFmtId="0" fontId="29" fillId="5" borderId="69" xfId="0" applyFont="1" applyFill="1" applyBorder="1" applyAlignment="1" applyProtection="1">
      <alignment horizontal="center" vertical="top"/>
    </xf>
    <xf numFmtId="0" fontId="29" fillId="5" borderId="69" xfId="0" applyFont="1" applyFill="1" applyBorder="1" applyAlignment="1" applyProtection="1">
      <alignment horizontal="center" vertical="center"/>
    </xf>
    <xf numFmtId="0" fontId="0" fillId="5" borderId="13" xfId="0" applyFill="1" applyBorder="1" applyAlignment="1" applyProtection="1">
      <alignment horizontal="center" vertical="top"/>
    </xf>
    <xf numFmtId="0" fontId="106" fillId="0" borderId="2" xfId="9" applyFont="1" applyFill="1" applyBorder="1" applyAlignment="1">
      <alignment horizontal="left" vertical="top" wrapText="1"/>
    </xf>
    <xf numFmtId="0" fontId="107" fillId="2" borderId="35" xfId="9" applyFont="1" applyFill="1" applyBorder="1" applyAlignment="1" applyProtection="1">
      <alignment horizontal="left" vertical="top" wrapText="1"/>
      <protection locked="0"/>
    </xf>
    <xf numFmtId="0" fontId="106" fillId="2" borderId="48" xfId="9" applyFont="1" applyFill="1" applyBorder="1" applyAlignment="1" applyProtection="1">
      <alignment horizontal="left" vertical="top" wrapText="1"/>
      <protection locked="0"/>
    </xf>
    <xf numFmtId="0" fontId="106" fillId="2" borderId="88" xfId="9" applyFont="1" applyFill="1" applyBorder="1" applyAlignment="1" applyProtection="1">
      <alignment horizontal="left" vertical="top" wrapText="1"/>
      <protection locked="0"/>
    </xf>
    <xf numFmtId="0" fontId="106" fillId="2" borderId="35" xfId="9" applyFont="1" applyFill="1" applyBorder="1" applyAlignment="1" applyProtection="1">
      <alignment horizontal="left" vertical="top" wrapText="1"/>
      <protection locked="0"/>
    </xf>
    <xf numFmtId="0" fontId="107" fillId="2" borderId="5" xfId="9" applyFont="1" applyFill="1" applyBorder="1" applyAlignment="1" applyProtection="1">
      <alignment horizontal="left" vertical="top" wrapText="1"/>
      <protection locked="0"/>
    </xf>
    <xf numFmtId="0" fontId="106" fillId="2" borderId="56" xfId="9" applyFont="1" applyFill="1" applyBorder="1" applyAlignment="1" applyProtection="1">
      <alignment horizontal="left" vertical="top" wrapText="1"/>
      <protection locked="0"/>
    </xf>
    <xf numFmtId="0" fontId="106" fillId="2" borderId="0" xfId="9" applyFont="1" applyFill="1" applyBorder="1" applyAlignment="1" applyProtection="1">
      <alignment horizontal="left" vertical="top" wrapText="1"/>
      <protection locked="0"/>
    </xf>
    <xf numFmtId="0" fontId="106" fillId="2" borderId="5" xfId="9" applyFont="1" applyFill="1" applyBorder="1" applyAlignment="1" applyProtection="1">
      <alignment horizontal="left" vertical="top" wrapText="1"/>
      <protection locked="0"/>
    </xf>
    <xf numFmtId="0" fontId="107" fillId="2" borderId="13" xfId="9" applyFont="1" applyFill="1" applyBorder="1" applyAlignment="1" applyProtection="1">
      <alignment horizontal="left" vertical="top" wrapText="1"/>
      <protection locked="0"/>
    </xf>
    <xf numFmtId="0" fontId="106" fillId="2" borderId="66" xfId="9" applyFont="1" applyFill="1" applyBorder="1" applyAlignment="1" applyProtection="1">
      <alignment horizontal="left" vertical="top" wrapText="1"/>
      <protection locked="0"/>
    </xf>
    <xf numFmtId="0" fontId="106" fillId="2" borderId="69" xfId="9" applyFont="1" applyFill="1" applyBorder="1" applyAlignment="1" applyProtection="1">
      <alignment horizontal="left" vertical="top" wrapText="1"/>
      <protection locked="0"/>
    </xf>
    <xf numFmtId="0" fontId="106" fillId="2" borderId="13" xfId="9" applyFont="1" applyFill="1" applyBorder="1" applyAlignment="1" applyProtection="1">
      <alignment horizontal="left" vertical="top" wrapText="1"/>
      <protection locked="0"/>
    </xf>
    <xf numFmtId="0" fontId="69" fillId="0" borderId="5" xfId="8" applyFont="1" applyFill="1" applyBorder="1" applyAlignment="1">
      <alignment horizontal="center"/>
    </xf>
    <xf numFmtId="0" fontId="69" fillId="0" borderId="10" xfId="8" applyFont="1" applyFill="1" applyBorder="1" applyAlignment="1">
      <alignment horizontal="center"/>
    </xf>
    <xf numFmtId="0" fontId="106" fillId="11" borderId="6" xfId="9" applyFont="1" applyFill="1" applyBorder="1" applyAlignment="1">
      <alignment horizontal="center" vertical="center"/>
    </xf>
    <xf numFmtId="0" fontId="107" fillId="2" borderId="48" xfId="9" applyFont="1" applyFill="1" applyBorder="1" applyAlignment="1" applyProtection="1">
      <alignment horizontal="left" vertical="top" wrapText="1"/>
      <protection locked="0"/>
    </xf>
    <xf numFmtId="0" fontId="107" fillId="4" borderId="48" xfId="9" applyFont="1" applyFill="1" applyBorder="1" applyAlignment="1" applyProtection="1">
      <alignment horizontal="left" vertical="top" wrapText="1"/>
      <protection locked="0"/>
    </xf>
    <xf numFmtId="0" fontId="107" fillId="4" borderId="35" xfId="9" applyFont="1" applyFill="1" applyBorder="1" applyAlignment="1" applyProtection="1">
      <alignment horizontal="left" vertical="top" wrapText="1"/>
      <protection locked="0"/>
    </xf>
    <xf numFmtId="0" fontId="106" fillId="11" borderId="10" xfId="9" applyFont="1" applyFill="1" applyBorder="1" applyAlignment="1">
      <alignment horizontal="center" vertical="center"/>
    </xf>
    <xf numFmtId="0" fontId="107" fillId="2" borderId="56" xfId="9" applyFont="1" applyFill="1" applyBorder="1" applyAlignment="1" applyProtection="1">
      <alignment horizontal="left" vertical="top" wrapText="1"/>
      <protection locked="0"/>
    </xf>
    <xf numFmtId="0" fontId="107" fillId="4" borderId="56" xfId="9" applyFont="1" applyFill="1" applyBorder="1" applyAlignment="1" applyProtection="1">
      <alignment horizontal="left" vertical="top" wrapText="1"/>
      <protection locked="0"/>
    </xf>
    <xf numFmtId="0" fontId="107" fillId="4" borderId="5" xfId="9" applyFont="1" applyFill="1" applyBorder="1" applyAlignment="1" applyProtection="1">
      <alignment horizontal="left" vertical="top" wrapText="1"/>
      <protection locked="0"/>
    </xf>
    <xf numFmtId="0" fontId="5" fillId="3" borderId="5" xfId="8" applyFont="1" applyFill="1" applyBorder="1" applyAlignment="1">
      <alignment horizontal="center"/>
    </xf>
    <xf numFmtId="0" fontId="106" fillId="11" borderId="11" xfId="9" applyFont="1" applyFill="1" applyBorder="1" applyAlignment="1">
      <alignment horizontal="center" vertical="center"/>
    </xf>
    <xf numFmtId="0" fontId="107" fillId="2" borderId="66" xfId="9" applyFont="1" applyFill="1" applyBorder="1" applyAlignment="1" applyProtection="1">
      <alignment horizontal="left" vertical="top" wrapText="1"/>
      <protection locked="0"/>
    </xf>
    <xf numFmtId="0" fontId="107" fillId="4" borderId="66" xfId="9" applyFont="1" applyFill="1" applyBorder="1" applyAlignment="1" applyProtection="1">
      <alignment horizontal="left" vertical="top" wrapText="1"/>
      <protection locked="0"/>
    </xf>
    <xf numFmtId="0" fontId="107" fillId="4" borderId="13" xfId="9" applyFont="1" applyFill="1" applyBorder="1" applyAlignment="1" applyProtection="1">
      <alignment horizontal="left" vertical="top" wrapText="1"/>
      <protection locked="0"/>
    </xf>
    <xf numFmtId="0" fontId="0" fillId="0" borderId="0" xfId="0" applyFont="1" applyFill="1" applyAlignment="1">
      <alignment vertical="center"/>
    </xf>
    <xf numFmtId="0" fontId="0" fillId="0" borderId="0" xfId="0" applyFill="1">
      <alignment vertical="center"/>
    </xf>
    <xf numFmtId="0" fontId="103" fillId="0" borderId="0" xfId="9" applyFont="1" applyFill="1" applyAlignment="1"/>
  </cellXfs>
  <cellStyles count="31">
    <cellStyle name="ハイパーリンク" xfId="1"/>
    <cellStyle name="桁区切り 2" xfId="2"/>
    <cellStyle name="桁区切り 3" xfId="3"/>
    <cellStyle name="桁区切り 3 2" xfId="4"/>
    <cellStyle name="桁区切り 3_R6収支報告実績報告（提出用）○○集落協定 " xfId="5"/>
    <cellStyle name="桁区切り 4" xfId="6"/>
    <cellStyle name="桁区切り_R6収支実績 記載例 " xfId="7"/>
    <cellStyle name="標準" xfId="0" builtinId="0"/>
    <cellStyle name="標準 2" xfId="8"/>
    <cellStyle name="標準 2 2" xfId="9"/>
    <cellStyle name="標準 2 3" xfId="10"/>
    <cellStyle name="標準 2_01県統一様式（R7～）_2" xfId="11"/>
    <cellStyle name="標準 2_R7収支実績 記載例 " xfId="12"/>
    <cellStyle name="標準 2_【旧様式※R7まで使用可】収支報告実績報告（提出用）○○集落協定 " xfId="13"/>
    <cellStyle name="標準 3" xfId="14"/>
    <cellStyle name="標準 3 2" xfId="15"/>
    <cellStyle name="標準 3 2 2" xfId="16"/>
    <cellStyle name="標準 3_R6収支報告実績報告（提出用）○○集落協定 " xfId="17"/>
    <cellStyle name="標準 3_【旧様式※R7まで使用可】収支報告実績報告（提出用）○○集落協定 " xfId="18"/>
    <cellStyle name="標準 3_【旧様式※R7まで使用可】収支報告実績報告（提出用）○○集落協定 _1" xfId="19"/>
    <cellStyle name="標準 4" xfId="20"/>
    <cellStyle name="標準 5" xfId="21"/>
    <cellStyle name="標準 6" xfId="22"/>
    <cellStyle name="標準_R6収支実績 記載例 " xfId="23"/>
    <cellStyle name="標準_R7収支実績 記載例 " xfId="24"/>
    <cellStyle name="標準_⑤参考様式11,12号別紙(収支実績報告書（支援交付金））" xfId="25"/>
    <cellStyle name="標準_【旧様式※R7まで使用可】収支報告実績報告（提出用）○○集落協定 _2" xfId="26"/>
    <cellStyle name="標準_償却率表" xfId="27"/>
    <cellStyle name="標準_出納帳20061221_金銭出納簿 2" xfId="28"/>
    <cellStyle name="標準_減価償却計算1" xfId="29"/>
    <cellStyle name="桁区切り" xfId="30" builtinId="6"/>
  </cellStyles>
  <tableStyles count="0" defaultTableStyle="TableStyleMedium2" defaultPivotStyle="PivotStyleLight16"/>
  <colors>
    <mruColors>
      <color rgb="FFA0FFFF"/>
      <color rgb="FFFFE9E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theme" Target="theme/theme1.xml" /><Relationship Id="rId17" Type="http://schemas.openxmlformats.org/officeDocument/2006/relationships/sharedStrings" Target="sharedStrings.xml" /><Relationship Id="rId1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2501265</xdr:colOff>
      <xdr:row>19</xdr:row>
      <xdr:rowOff>9525</xdr:rowOff>
    </xdr:from>
    <xdr:to xmlns:xdr="http://schemas.openxmlformats.org/drawingml/2006/spreadsheetDrawing">
      <xdr:col>1</xdr:col>
      <xdr:colOff>2573655</xdr:colOff>
      <xdr:row>21</xdr:row>
      <xdr:rowOff>226695</xdr:rowOff>
    </xdr:to>
    <xdr:sp macro="" textlink="">
      <xdr:nvSpPr>
        <xdr:cNvPr id="2" name="AutoShape 7"/>
        <xdr:cNvSpPr/>
      </xdr:nvSpPr>
      <xdr:spPr>
        <a:xfrm>
          <a:off x="2889250" y="6557010"/>
          <a:ext cx="72390" cy="765810"/>
        </a:xfrm>
        <a:prstGeom prst="rightBrace">
          <a:avLst>
            <a:gd name="adj1" fmla="val 86905"/>
            <a:gd name="adj2" fmla="val 50000"/>
          </a:avLst>
        </a:prstGeom>
        <a:noFill/>
        <a:ln w="9525">
          <a:solidFill>
            <a:srgbClr val="000000"/>
          </a:solidFill>
          <a:round/>
          <a:headEnd/>
          <a:tailEnd/>
        </a:ln>
      </xdr:spPr>
    </xdr:sp>
    <xdr:clientData/>
  </xdr:twoCellAnchor>
  <xdr:twoCellAnchor>
    <xdr:from xmlns:xdr="http://schemas.openxmlformats.org/drawingml/2006/spreadsheetDrawing">
      <xdr:col>0</xdr:col>
      <xdr:colOff>46355</xdr:colOff>
      <xdr:row>0</xdr:row>
      <xdr:rowOff>0</xdr:rowOff>
    </xdr:from>
    <xdr:to xmlns:xdr="http://schemas.openxmlformats.org/drawingml/2006/spreadsheetDrawing">
      <xdr:col>1</xdr:col>
      <xdr:colOff>3061970</xdr:colOff>
      <xdr:row>0</xdr:row>
      <xdr:rowOff>390525</xdr:rowOff>
    </xdr:to>
    <xdr:sp macro="" textlink="">
      <xdr:nvSpPr>
        <xdr:cNvPr id="3" name="フレーム 11"/>
        <xdr:cNvSpPr/>
      </xdr:nvSpPr>
      <xdr:spPr>
        <a:xfrm>
          <a:off x="46355" y="0"/>
          <a:ext cx="3403600" cy="390525"/>
        </a:xfrm>
        <a:prstGeom prst="frame">
          <a:avLst/>
        </a:prstGeom>
        <a:solidFill>
          <a:srgbClr val="FFFFFF"/>
        </a:solidFill>
        <a:ln w="31750" cap="flat" cmpd="thickThin" algn="ctr">
          <a:solidFill>
            <a:srgbClr val="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400" b="1"/>
            <a:t>収　支　報　告　書　作　成　手　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53</xdr:col>
      <xdr:colOff>285750</xdr:colOff>
      <xdr:row>0</xdr:row>
      <xdr:rowOff>127635</xdr:rowOff>
    </xdr:from>
    <xdr:to xmlns:xdr="http://schemas.openxmlformats.org/drawingml/2006/spreadsheetDrawing">
      <xdr:col>54</xdr:col>
      <xdr:colOff>497205</xdr:colOff>
      <xdr:row>1</xdr:row>
      <xdr:rowOff>26035</xdr:rowOff>
    </xdr:to>
    <xdr:sp macro="" textlink="">
      <xdr:nvSpPr>
        <xdr:cNvPr id="2" name="テキスト ボックス 1"/>
        <xdr:cNvSpPr txBox="1">
          <a:spLocks noChangeArrowheads="1"/>
        </xdr:cNvSpPr>
      </xdr:nvSpPr>
      <xdr:spPr>
        <a:xfrm>
          <a:off x="24632285" y="127635"/>
          <a:ext cx="897255" cy="264160"/>
        </a:xfrm>
        <a:prstGeom prst="rect">
          <a:avLst/>
        </a:prstGeom>
        <a:noFill/>
        <a:ln w="9525">
          <a:noFill/>
          <a:miter lim="800000"/>
          <a:headEnd/>
          <a:tailEnd/>
        </a:ln>
      </xdr:spPr>
      <xdr:txBody>
        <a:bodyPr vertOverflow="clip" horzOverflow="overflow" wrap="square" anchor="ctr" upright="1"/>
        <a:lstStyle/>
        <a:p>
          <a:pPr algn="ctr" rtl="0">
            <a:lnSpc>
              <a:spcPts val="1000"/>
            </a:lnSpc>
            <a:defRPr sz="1000"/>
          </a:pPr>
          <a:r>
            <a:rPr lang="ja-JP" altLang="en-US" sz="1100" b="0" i="0" u="none" strike="noStrike" baseline="0">
              <a:solidFill>
                <a:srgbClr val="000000"/>
              </a:solidFill>
              <a:latin typeface="ＭＳ Ｐゴシック"/>
              <a:ea typeface="ＭＳ Ｐゴシック"/>
            </a:rPr>
            <a:t>旧定額法</a:t>
          </a:r>
          <a:endParaRPr lang="ja-JP" altLang="en-US" sz="1100" b="0" i="0" u="none" strike="noStrike" baseline="0">
            <a:solidFill>
              <a:srgbClr val="000000"/>
            </a:solidFill>
            <a:latin typeface="Calibri"/>
          </a:endParaRPr>
        </a:p>
        <a:p>
          <a:pPr algn="ctr" rtl="0">
            <a:lnSpc>
              <a:spcPts val="1100"/>
            </a:lnSpc>
            <a:defRPr sz="1000"/>
          </a:pPr>
          <a:r>
            <a:rPr lang="ja-JP" altLang="en-US" sz="1100" b="0" i="0" u="none" strike="noStrike" baseline="0">
              <a:solidFill>
                <a:srgbClr val="000000"/>
              </a:solidFill>
              <a:latin typeface="ＭＳ Ｐゴシック"/>
              <a:ea typeface="ＭＳ Ｐゴシック"/>
            </a:rPr>
            <a:t>償却率</a:t>
          </a:r>
        </a:p>
      </xdr:txBody>
    </xdr:sp>
    <xdr:clientData/>
  </xdr:twoCellAnchor>
  <xdr:twoCellAnchor>
    <xdr:from xmlns:xdr="http://schemas.openxmlformats.org/drawingml/2006/spreadsheetDrawing">
      <xdr:col>55</xdr:col>
      <xdr:colOff>220980</xdr:colOff>
      <xdr:row>0</xdr:row>
      <xdr:rowOff>127635</xdr:rowOff>
    </xdr:from>
    <xdr:to xmlns:xdr="http://schemas.openxmlformats.org/drawingml/2006/spreadsheetDrawing">
      <xdr:col>56</xdr:col>
      <xdr:colOff>506730</xdr:colOff>
      <xdr:row>1</xdr:row>
      <xdr:rowOff>34290</xdr:rowOff>
    </xdr:to>
    <xdr:sp macro="" textlink="">
      <xdr:nvSpPr>
        <xdr:cNvPr id="3" name="テキスト ボックス 2"/>
        <xdr:cNvSpPr txBox="1">
          <a:spLocks noChangeArrowheads="1"/>
        </xdr:cNvSpPr>
      </xdr:nvSpPr>
      <xdr:spPr>
        <a:xfrm>
          <a:off x="25939115" y="127635"/>
          <a:ext cx="971550" cy="272415"/>
        </a:xfrm>
        <a:prstGeom prst="rect">
          <a:avLst/>
        </a:prstGeom>
        <a:noFill/>
        <a:ln w="9525">
          <a:noFill/>
          <a:miter lim="800000"/>
          <a:headEnd/>
          <a:tailEnd/>
        </a:ln>
      </xdr:spPr>
      <xdr:txBody>
        <a:bodyPr vertOverflow="clip" horzOverflow="overflow" wrap="square" anchor="ctr" upright="1"/>
        <a:lstStyle/>
        <a:p>
          <a:pPr algn="ctr" rtl="0">
            <a:lnSpc>
              <a:spcPts val="1100"/>
            </a:lnSpc>
            <a:defRPr sz="1000"/>
          </a:pPr>
          <a:r>
            <a:rPr lang="ja-JP" altLang="en-US" sz="1100" b="0" i="0" u="none" strike="noStrike" baseline="0">
              <a:solidFill>
                <a:srgbClr val="000000"/>
              </a:solidFill>
              <a:latin typeface="ＭＳ Ｐゴシック"/>
              <a:ea typeface="ＭＳ Ｐゴシック"/>
            </a:rPr>
            <a:t>新定額法</a:t>
          </a:r>
          <a:endParaRPr lang="ja-JP" altLang="en-US" sz="1100" b="0" i="0" u="none" strike="noStrike" baseline="0">
            <a:solidFill>
              <a:srgbClr val="000000"/>
            </a:solidFill>
            <a:latin typeface="Calibri"/>
          </a:endParaRPr>
        </a:p>
        <a:p>
          <a:pPr algn="ctr" rtl="0">
            <a:lnSpc>
              <a:spcPts val="1000"/>
            </a:lnSpc>
            <a:defRPr sz="1000"/>
          </a:pPr>
          <a:r>
            <a:rPr lang="ja-JP" altLang="en-US" sz="1100" b="0" i="0" u="none" strike="noStrike" baseline="0">
              <a:solidFill>
                <a:srgbClr val="000000"/>
              </a:solidFill>
              <a:latin typeface="ＭＳ Ｐゴシック"/>
              <a:ea typeface="ＭＳ Ｐゴシック"/>
            </a:rPr>
            <a:t>償却率</a:t>
          </a:r>
        </a:p>
      </xdr:txBody>
    </xdr:sp>
    <xdr:clientData/>
  </xdr:twoCellAnchor>
  <xdr:twoCellAnchor>
    <xdr:from xmlns:xdr="http://schemas.openxmlformats.org/drawingml/2006/spreadsheetDrawing">
      <xdr:col>51</xdr:col>
      <xdr:colOff>48895</xdr:colOff>
      <xdr:row>6</xdr:row>
      <xdr:rowOff>150495</xdr:rowOff>
    </xdr:from>
    <xdr:to xmlns:xdr="http://schemas.openxmlformats.org/drawingml/2006/spreadsheetDrawing">
      <xdr:col>52</xdr:col>
      <xdr:colOff>207010</xdr:colOff>
      <xdr:row>12</xdr:row>
      <xdr:rowOff>474345</xdr:rowOff>
    </xdr:to>
    <xdr:sp macro="" textlink="">
      <xdr:nvSpPr>
        <xdr:cNvPr id="4" name="角丸四角形吹き出し 59"/>
        <xdr:cNvSpPr/>
      </xdr:nvSpPr>
      <xdr:spPr>
        <a:xfrm>
          <a:off x="23047325" y="1790700"/>
          <a:ext cx="1201420" cy="3238500"/>
        </a:xfrm>
        <a:prstGeom prst="wedgeRoundRectCallout">
          <a:avLst>
            <a:gd name="adj1" fmla="val -20031"/>
            <a:gd name="adj2" fmla="val -54702"/>
            <a:gd name="adj3" fmla="val 16667"/>
          </a:avLst>
        </a:prstGeom>
        <a:solidFill>
          <a:srgbClr val="FFFFFF"/>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108000" rtlCol="0" anchor="ctr"/>
        <a:lstStyle/>
        <a:p>
          <a:pPr algn="l">
            <a:lnSpc>
              <a:spcPts val="1700"/>
            </a:lnSpc>
          </a:pPr>
          <a:r>
            <a:rPr kumimoji="1" lang="ja-JP" altLang="en-US" sz="1400" b="1">
              <a:solidFill>
                <a:srgbClr val="FF0000"/>
              </a:solidFill>
            </a:rPr>
            <a:t>自動計算します。</a:t>
          </a:r>
          <a:endParaRPr kumimoji="1" lang="ja-JP" altLang="en-US" sz="1400" b="1">
            <a:solidFill>
              <a:srgbClr val="FF0000"/>
            </a:solidFill>
          </a:endParaRPr>
        </a:p>
        <a:p>
          <a:pPr algn="l">
            <a:lnSpc>
              <a:spcPts val="1700"/>
            </a:lnSpc>
          </a:pPr>
          <a:r>
            <a:rPr kumimoji="1" lang="ja-JP" altLang="en-US" sz="1400" b="1">
              <a:solidFill>
                <a:srgbClr val="FF0000"/>
              </a:solidFill>
            </a:rPr>
            <a:t/>
          </a:r>
          <a:endParaRPr kumimoji="1" lang="ja-JP" altLang="en-US" sz="1400" b="1">
            <a:solidFill>
              <a:srgbClr val="FF0000"/>
            </a:solidFill>
          </a:endParaRPr>
        </a:p>
        <a:p>
          <a:pPr algn="l">
            <a:lnSpc>
              <a:spcPts val="1700"/>
            </a:lnSpc>
          </a:pPr>
          <a:r>
            <a:rPr kumimoji="1" lang="ja-JP" altLang="en-US" sz="1400" b="0">
              <a:solidFill>
                <a:sysClr val="windowText" lastClr="000000"/>
              </a:solidFill>
            </a:rPr>
            <a:t>例）確定申告の対象期間が</a:t>
          </a:r>
          <a:r>
            <a:rPr kumimoji="1" lang="ja-JP" altLang="en-US" sz="1400" b="0">
              <a:solidFill>
                <a:sysClr val="windowText" lastClr="000000"/>
              </a:solidFill>
            </a:rPr>
            <a:t>令和７年（R7.1.1～R7.12.31）の場合、2026.1と入ります。</a:t>
          </a:r>
          <a:endParaRPr kumimoji="1" lang="ja-JP" altLang="en-US" sz="1400" b="0">
            <a:solidFill>
              <a:sysClr val="windowText" lastClr="000000"/>
            </a:solidFill>
          </a:endParaRPr>
        </a:p>
      </xdr:txBody>
    </xdr:sp>
    <xdr:clientData/>
  </xdr:twoCellAnchor>
  <xdr:twoCellAnchor>
    <xdr:from xmlns:xdr="http://schemas.openxmlformats.org/drawingml/2006/spreadsheetDrawing">
      <xdr:col>40</xdr:col>
      <xdr:colOff>458470</xdr:colOff>
      <xdr:row>0</xdr:row>
      <xdr:rowOff>67310</xdr:rowOff>
    </xdr:from>
    <xdr:to xmlns:xdr="http://schemas.openxmlformats.org/drawingml/2006/spreadsheetDrawing">
      <xdr:col>50</xdr:col>
      <xdr:colOff>1602105</xdr:colOff>
      <xdr:row>3</xdr:row>
      <xdr:rowOff>196850</xdr:rowOff>
    </xdr:to>
    <xdr:sp macro="" textlink="">
      <xdr:nvSpPr>
        <xdr:cNvPr id="5" name="テキスト 15"/>
        <xdr:cNvSpPr txBox="1"/>
      </xdr:nvSpPr>
      <xdr:spPr>
        <a:xfrm>
          <a:off x="14906625" y="67310"/>
          <a:ext cx="8079105" cy="960120"/>
        </a:xfrm>
        <a:prstGeom prst="rect">
          <a:avLst/>
        </a:prstGeom>
        <a:solidFill>
          <a:srgbClr val="FFE9E9"/>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l"/>
          <a:r>
            <a:rPr kumimoji="1" lang="ja-JP" altLang="en-US" sz="2000" b="1">
              <a:solidFill>
                <a:srgbClr val="FF0000"/>
              </a:solidFill>
              <a:latin typeface="ＭＳ 明朝"/>
              <a:ea typeface="ＭＳ 明朝"/>
            </a:rPr>
            <a:t>償却資産保有集落のみ入力</a:t>
          </a:r>
          <a:endParaRPr kumimoji="1" lang="ja-JP" altLang="en-US" sz="2000" b="1">
            <a:solidFill>
              <a:srgbClr val="FF0000"/>
            </a:solidFill>
            <a:latin typeface="ＭＳ 明朝"/>
            <a:ea typeface="ＭＳ 明朝"/>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290195</xdr:colOff>
      <xdr:row>13</xdr:row>
      <xdr:rowOff>190500</xdr:rowOff>
    </xdr:from>
    <xdr:to xmlns:xdr="http://schemas.openxmlformats.org/drawingml/2006/spreadsheetDrawing">
      <xdr:col>7</xdr:col>
      <xdr:colOff>676910</xdr:colOff>
      <xdr:row>19</xdr:row>
      <xdr:rowOff>137795</xdr:rowOff>
    </xdr:to>
    <xdr:sp macro="" textlink="">
      <xdr:nvSpPr>
        <xdr:cNvPr id="2" name="テキスト 1"/>
        <xdr:cNvSpPr txBox="1"/>
      </xdr:nvSpPr>
      <xdr:spPr>
        <a:xfrm>
          <a:off x="975995" y="4191000"/>
          <a:ext cx="4501515" cy="1547495"/>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2200" b="1" i="1">
              <a:solidFill>
                <a:srgbClr val="FF0000"/>
              </a:solidFill>
            </a:rPr>
            <a:t>入力不要</a:t>
          </a:r>
          <a:endParaRPr kumimoji="1" lang="ja-JP" altLang="en-US" sz="2200" b="1" i="1">
            <a:solidFill>
              <a:srgbClr val="FF0000"/>
            </a:solidFill>
          </a:endParaRPr>
        </a:p>
        <a:p>
          <a:pPr algn="ctr"/>
          <a:r>
            <a:rPr kumimoji="1" lang="ja-JP" altLang="en-US" sz="2200" b="1" i="1">
              <a:solidFill>
                <a:srgbClr val="FF0000"/>
              </a:solidFill>
            </a:rPr>
            <a:t>（この様式は市で作成します）</a:t>
          </a:r>
          <a:endParaRPr kumimoji="1" lang="ja-JP" altLang="en-US" sz="2200" b="1" i="1">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2</xdr:col>
      <xdr:colOff>169545</xdr:colOff>
      <xdr:row>9</xdr:row>
      <xdr:rowOff>168910</xdr:rowOff>
    </xdr:from>
    <xdr:to xmlns:xdr="http://schemas.openxmlformats.org/drawingml/2006/spreadsheetDrawing">
      <xdr:col>4</xdr:col>
      <xdr:colOff>1454785</xdr:colOff>
      <xdr:row>13</xdr:row>
      <xdr:rowOff>193040</xdr:rowOff>
    </xdr:to>
    <xdr:sp macro="" textlink="">
      <xdr:nvSpPr>
        <xdr:cNvPr id="3" name="テキスト 2"/>
        <xdr:cNvSpPr txBox="1"/>
      </xdr:nvSpPr>
      <xdr:spPr>
        <a:xfrm>
          <a:off x="2164715" y="2828290"/>
          <a:ext cx="4499610" cy="154813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2200" b="1" i="1">
              <a:solidFill>
                <a:srgbClr val="FF0000"/>
              </a:solidFill>
            </a:rPr>
            <a:t>入力不要</a:t>
          </a:r>
          <a:endParaRPr kumimoji="1" lang="ja-JP" altLang="en-US" sz="2200" b="1" i="1">
            <a:solidFill>
              <a:srgbClr val="FF0000"/>
            </a:solidFill>
          </a:endParaRPr>
        </a:p>
        <a:p>
          <a:pPr algn="ctr"/>
          <a:r>
            <a:rPr kumimoji="1" lang="ja-JP" altLang="en-US" sz="2200" b="1" i="1">
              <a:solidFill>
                <a:srgbClr val="FF0000"/>
              </a:solidFill>
            </a:rPr>
            <a:t>（この様式は市で作成します）</a:t>
          </a:r>
          <a:endParaRPr kumimoji="1" lang="ja-JP" altLang="en-US" sz="2200" b="1" i="1">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10</xdr:col>
      <xdr:colOff>5080</xdr:colOff>
      <xdr:row>28</xdr:row>
      <xdr:rowOff>426720</xdr:rowOff>
    </xdr:from>
    <xdr:to xmlns:xdr="http://schemas.openxmlformats.org/drawingml/2006/spreadsheetDrawing">
      <xdr:col>17</xdr:col>
      <xdr:colOff>634365</xdr:colOff>
      <xdr:row>30</xdr:row>
      <xdr:rowOff>478155</xdr:rowOff>
    </xdr:to>
    <xdr:grpSp>
      <xdr:nvGrpSpPr>
        <xdr:cNvPr id="11" name="グループ 10"/>
        <xdr:cNvGrpSpPr/>
      </xdr:nvGrpSpPr>
      <xdr:grpSpPr>
        <a:xfrm>
          <a:off x="10099040" y="13060680"/>
          <a:ext cx="4468495" cy="1022985"/>
          <a:chOff x="10114166" y="12988464"/>
          <a:chExt cx="4464615" cy="1016299"/>
        </a:xfrm>
      </xdr:grpSpPr>
      <xdr:sp macro="" textlink="">
        <xdr:nvSpPr>
          <xdr:cNvPr id="5" name="四角形 4"/>
          <xdr:cNvSpPr/>
        </xdr:nvSpPr>
        <xdr:spPr>
          <a:xfrm>
            <a:off x="10777049" y="12988464"/>
            <a:ext cx="3801732" cy="1016299"/>
          </a:xfrm>
          <a:prstGeom prst="rect">
            <a:avLst/>
          </a:prstGeom>
          <a:solidFill>
            <a:srgbClr val="FFE9E9"/>
          </a:solidFill>
          <a:ln w="28575"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400" b="1">
                <a:solidFill>
                  <a:schemeClr val="tx1"/>
                </a:solidFill>
                <a:latin typeface="游ゴシック"/>
                <a:ea typeface="游ゴシック"/>
              </a:rPr>
              <a:t>残高がある集落は、別紙「積立金及び繰越金</a:t>
            </a:r>
            <a:r>
              <a:rPr kumimoji="1" lang="ja-JP" altLang="en-US" sz="1400" b="1">
                <a:solidFill>
                  <a:schemeClr val="tx1"/>
                </a:solidFill>
                <a:latin typeface="游ゴシック"/>
                <a:ea typeface="游ゴシック"/>
              </a:rPr>
              <a:t>　管理一覧表」を作成してください。</a:t>
            </a:r>
            <a:endParaRPr kumimoji="1" lang="ja-JP" altLang="en-US" sz="1400" b="1">
              <a:solidFill>
                <a:schemeClr val="tx1"/>
              </a:solidFill>
              <a:latin typeface="游ゴシック"/>
              <a:ea typeface="游ゴシック"/>
            </a:endParaRPr>
          </a:p>
        </xdr:txBody>
      </xdr:sp>
      <xdr:sp macro="" textlink="">
        <xdr:nvSpPr>
          <xdr:cNvPr id="6" name="直線 5"/>
          <xdr:cNvSpPr/>
        </xdr:nvSpPr>
        <xdr:spPr>
          <a:xfrm flipH="1">
            <a:off x="10114166" y="13249636"/>
            <a:ext cx="672268" cy="7570"/>
          </a:xfrm>
          <a:prstGeom prst="line">
            <a:avLst/>
          </a:prstGeom>
          <a:noFill/>
          <a:ln w="28575" cmpd="sng">
            <a:solidFill>
              <a:srgbClr val="FF0000"/>
            </a:solidFill>
            <a:headEnd type="none"/>
            <a:tailEnd type="triangle"/>
          </a:ln>
        </xdr:spPr>
        <xdr:style>
          <a:lnRef idx="1">
            <a:schemeClr val="accent1"/>
          </a:lnRef>
          <a:fillRef idx="0">
            <a:schemeClr val="accent1"/>
          </a:fillRef>
          <a:effectRef idx="0">
            <a:schemeClr val="accent1"/>
          </a:effectRef>
          <a:fontRef idx="minor">
            <a:schemeClr val="tx1"/>
          </a:fontRef>
        </xdr:style>
      </xdr:sp>
    </xdr:grp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12</xdr:col>
      <xdr:colOff>152400</xdr:colOff>
      <xdr:row>0</xdr:row>
      <xdr:rowOff>124460</xdr:rowOff>
    </xdr:from>
    <xdr:to xmlns:xdr="http://schemas.openxmlformats.org/drawingml/2006/spreadsheetDrawing">
      <xdr:col>17</xdr:col>
      <xdr:colOff>19685</xdr:colOff>
      <xdr:row>5</xdr:row>
      <xdr:rowOff>1270</xdr:rowOff>
    </xdr:to>
    <xdr:sp macro="" textlink="">
      <xdr:nvSpPr>
        <xdr:cNvPr id="2" name="テキスト 1"/>
        <xdr:cNvSpPr txBox="1"/>
      </xdr:nvSpPr>
      <xdr:spPr>
        <a:xfrm>
          <a:off x="8717280" y="124460"/>
          <a:ext cx="3296285" cy="974090"/>
        </a:xfrm>
        <a:prstGeom prst="rect">
          <a:avLst/>
        </a:prstGeom>
        <a:solidFill>
          <a:srgbClr val="FFE9E9"/>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l"/>
          <a:r>
            <a:rPr kumimoji="1" lang="ja-JP" altLang="en-US" sz="2000" b="1">
              <a:solidFill>
                <a:srgbClr val="FF0000"/>
              </a:solidFill>
              <a:latin typeface="ＭＳ 明朝"/>
              <a:ea typeface="ＭＳ 明朝"/>
            </a:rPr>
            <a:t>次年度への繰越金・積立金がある集落のみ入力</a:t>
          </a:r>
          <a:endParaRPr kumimoji="1" lang="ja-JP" altLang="en-US" sz="2000" b="1">
            <a:solidFill>
              <a:srgbClr val="FF0000"/>
            </a:solidFill>
            <a:latin typeface="ＭＳ 明朝"/>
            <a:ea typeface="ＭＳ 明朝"/>
          </a:endParaRPr>
        </a:p>
      </xdr:txBody>
    </xdr:sp>
    <xdr:clientData/>
  </xdr:twoCellAnchor>
  <xdr:twoCellAnchor>
    <xdr:from xmlns:xdr="http://schemas.openxmlformats.org/drawingml/2006/spreadsheetDrawing">
      <xdr:col>13</xdr:col>
      <xdr:colOff>168910</xdr:colOff>
      <xdr:row>14</xdr:row>
      <xdr:rowOff>110490</xdr:rowOff>
    </xdr:from>
    <xdr:to xmlns:xdr="http://schemas.openxmlformats.org/drawingml/2006/spreadsheetDrawing">
      <xdr:col>21</xdr:col>
      <xdr:colOff>200025</xdr:colOff>
      <xdr:row>25</xdr:row>
      <xdr:rowOff>162560</xdr:rowOff>
    </xdr:to>
    <xdr:sp macro="" textlink="">
      <xdr:nvSpPr>
        <xdr:cNvPr id="7" name="角丸四角形吹き出し 6"/>
        <xdr:cNvSpPr/>
      </xdr:nvSpPr>
      <xdr:spPr>
        <a:xfrm>
          <a:off x="9419590" y="3219450"/>
          <a:ext cx="5517515" cy="2520950"/>
        </a:xfrm>
        <a:prstGeom prst="wedgeRoundRectCallout">
          <a:avLst>
            <a:gd name="adj1" fmla="val -65111"/>
            <a:gd name="adj2" fmla="val -33195"/>
            <a:gd name="adj3" fmla="val 16667"/>
          </a:avLst>
        </a:prstGeom>
        <a:solidFill>
          <a:srgbClr val="FFFFFF"/>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108000" rtlCol="0" anchor="ctr"/>
        <a:lstStyle/>
        <a:p>
          <a:pPr algn="l">
            <a:lnSpc>
              <a:spcPts val="1700"/>
            </a:lnSpc>
          </a:pPr>
          <a:r>
            <a:rPr kumimoji="1" lang="ja-JP" altLang="en-US" sz="1400" b="1">
              <a:solidFill>
                <a:srgbClr val="FF0000"/>
              </a:solidFill>
            </a:rPr>
            <a:t>（繰越について）</a:t>
          </a:r>
          <a:endParaRPr kumimoji="1" lang="ja-JP" altLang="en-US" sz="1400" b="1">
            <a:solidFill>
              <a:srgbClr val="FF0000"/>
            </a:solidFill>
          </a:endParaRPr>
        </a:p>
        <a:p>
          <a:pPr algn="l">
            <a:lnSpc>
              <a:spcPts val="1700"/>
            </a:lnSpc>
          </a:pPr>
          <a:r>
            <a:rPr kumimoji="1" lang="ja-JP" altLang="en-US" sz="1400">
              <a:solidFill>
                <a:schemeClr val="tx1"/>
              </a:solidFill>
            </a:rPr>
            <a:t>やむを得ない理由がある場合に、交付年度末までに支出できなかった残額を次年度会計に組み入れるものです。</a:t>
          </a:r>
          <a:endParaRPr kumimoji="1" lang="ja-JP" altLang="en-US" sz="1400">
            <a:solidFill>
              <a:schemeClr val="tx1"/>
            </a:solidFill>
          </a:endParaRPr>
        </a:p>
        <a:p>
          <a:pPr algn="l">
            <a:lnSpc>
              <a:spcPts val="1700"/>
            </a:lnSpc>
          </a:pPr>
          <a:r>
            <a:rPr kumimoji="1" lang="ja-JP" altLang="en-US" sz="1400" u="sng">
              <a:solidFill>
                <a:srgbClr val="FF0000"/>
              </a:solidFill>
            </a:rPr>
            <a:t>※次年度内に執行する必要があります。</a:t>
          </a:r>
          <a:endParaRPr kumimoji="1" lang="ja-JP" altLang="en-US" sz="1400">
            <a:solidFill>
              <a:schemeClr val="tx1"/>
            </a:solidFill>
          </a:endParaRPr>
        </a:p>
        <a:p>
          <a:pPr algn="l">
            <a:lnSpc>
              <a:spcPts val="1700"/>
            </a:lnSpc>
          </a:pPr>
          <a:endParaRPr kumimoji="1" lang="ja-JP" altLang="en-US" sz="1400">
            <a:solidFill>
              <a:schemeClr val="tx1"/>
            </a:solidFill>
          </a:endParaRPr>
        </a:p>
        <a:p>
          <a:pPr algn="l">
            <a:lnSpc>
              <a:spcPts val="1700"/>
            </a:lnSpc>
          </a:pPr>
          <a:r>
            <a:rPr kumimoji="1" lang="ja-JP" altLang="en-US" sz="1400">
              <a:solidFill>
                <a:schemeClr val="tx1"/>
              </a:solidFill>
            </a:rPr>
            <a:t>（例１）何らかのやむを得ない理由により、その年度に計画した活動の実施が困難となった場合</a:t>
          </a:r>
          <a:endParaRPr kumimoji="1" lang="ja-JP" altLang="en-US" sz="1400">
            <a:solidFill>
              <a:schemeClr val="tx1"/>
            </a:solidFill>
          </a:endParaRPr>
        </a:p>
        <a:p>
          <a:pPr algn="l">
            <a:lnSpc>
              <a:spcPts val="1700"/>
            </a:lnSpc>
          </a:pPr>
          <a:r>
            <a:rPr kumimoji="1" lang="ja-JP" altLang="en-US" sz="1400">
              <a:solidFill>
                <a:schemeClr val="tx1"/>
              </a:solidFill>
            </a:rPr>
            <a:t>（例２）災害復旧に備える場合</a:t>
          </a:r>
          <a:endParaRPr kumimoji="1" lang="ja-JP" altLang="en-US" sz="1400">
            <a:solidFill>
              <a:schemeClr val="tx1"/>
            </a:solidFill>
          </a:endParaRPr>
        </a:p>
      </xdr:txBody>
    </xdr:sp>
    <xdr:clientData/>
  </xdr:twoCellAnchor>
  <xdr:twoCellAnchor>
    <xdr:from xmlns:xdr="http://schemas.openxmlformats.org/drawingml/2006/spreadsheetDrawing">
      <xdr:col>13</xdr:col>
      <xdr:colOff>177165</xdr:colOff>
      <xdr:row>33</xdr:row>
      <xdr:rowOff>76835</xdr:rowOff>
    </xdr:from>
    <xdr:to xmlns:xdr="http://schemas.openxmlformats.org/drawingml/2006/spreadsheetDrawing">
      <xdr:col>21</xdr:col>
      <xdr:colOff>141605</xdr:colOff>
      <xdr:row>43</xdr:row>
      <xdr:rowOff>71755</xdr:rowOff>
    </xdr:to>
    <xdr:sp macro="" textlink="">
      <xdr:nvSpPr>
        <xdr:cNvPr id="8" name="角丸四角形吹き出し 7"/>
        <xdr:cNvSpPr/>
      </xdr:nvSpPr>
      <xdr:spPr>
        <a:xfrm>
          <a:off x="9427845" y="7483475"/>
          <a:ext cx="5450840" cy="2280920"/>
        </a:xfrm>
        <a:prstGeom prst="wedgeRoundRectCallout">
          <a:avLst>
            <a:gd name="adj1" fmla="val -64691"/>
            <a:gd name="adj2" fmla="val -50418"/>
            <a:gd name="adj3" fmla="val 16667"/>
          </a:avLst>
        </a:prstGeom>
        <a:solidFill>
          <a:srgbClr val="FFFFFF"/>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108000" rtlCol="0" anchor="ctr"/>
        <a:lstStyle/>
        <a:p>
          <a:pPr algn="l">
            <a:lnSpc>
              <a:spcPts val="1700"/>
            </a:lnSpc>
          </a:pPr>
          <a:r>
            <a:rPr kumimoji="1" lang="ja-JP" altLang="en-US" sz="1400" b="1">
              <a:solidFill>
                <a:srgbClr val="FF0000"/>
              </a:solidFill>
            </a:rPr>
            <a:t>（積立について）</a:t>
          </a:r>
          <a:endParaRPr kumimoji="1" lang="ja-JP" altLang="en-US" sz="1400" b="1">
            <a:solidFill>
              <a:srgbClr val="FF0000"/>
            </a:solidFill>
          </a:endParaRPr>
        </a:p>
        <a:p>
          <a:pPr algn="l">
            <a:lnSpc>
              <a:spcPts val="1700"/>
            </a:lnSpc>
          </a:pPr>
          <a:r>
            <a:rPr kumimoji="1" lang="ja-JP" altLang="en-US" sz="1400">
              <a:solidFill>
                <a:schemeClr val="tx1"/>
              </a:solidFill>
            </a:rPr>
            <a:t>何のためにいつ使用するか（使途・時期）を</a:t>
          </a:r>
          <a:r>
            <a:rPr kumimoji="1" lang="ja-JP" altLang="en-US" sz="1400" u="sng">
              <a:solidFill>
                <a:schemeClr val="tx1"/>
              </a:solidFill>
            </a:rPr>
            <a:t>集落協定書に明記</a:t>
          </a:r>
          <a:r>
            <a:rPr kumimoji="1" lang="ja-JP" altLang="en-US" sz="1400" u="sng">
              <a:solidFill>
                <a:schemeClr val="tx1"/>
              </a:solidFill>
            </a:rPr>
            <a:t>する</a:t>
          </a:r>
          <a:r>
            <a:rPr kumimoji="1" lang="ja-JP" altLang="en-US" sz="1400" u="none">
              <a:solidFill>
                <a:schemeClr val="tx1"/>
              </a:solidFill>
            </a:rPr>
            <a:t>ことで</a:t>
          </a:r>
          <a:r>
            <a:rPr kumimoji="1" lang="ja-JP" altLang="en-US" sz="1400">
              <a:solidFill>
                <a:schemeClr val="tx1"/>
              </a:solidFill>
            </a:rPr>
            <a:t>、積立が可能となります。</a:t>
          </a:r>
          <a:endParaRPr kumimoji="1" lang="ja-JP" altLang="en-US" sz="1400">
            <a:solidFill>
              <a:schemeClr val="tx1"/>
            </a:solidFill>
          </a:endParaRPr>
        </a:p>
        <a:p>
          <a:pPr algn="l">
            <a:lnSpc>
              <a:spcPts val="1700"/>
            </a:lnSpc>
          </a:pPr>
          <a:r>
            <a:rPr kumimoji="1" lang="ja-JP" altLang="en-US" sz="1400">
              <a:solidFill>
                <a:schemeClr val="tx1"/>
              </a:solidFill>
            </a:rPr>
            <a:t/>
          </a:r>
          <a:endParaRPr kumimoji="1" lang="ja-JP" altLang="en-US" sz="1400">
            <a:solidFill>
              <a:schemeClr val="tx1"/>
            </a:solidFill>
          </a:endParaRPr>
        </a:p>
        <a:p>
          <a:pPr algn="l">
            <a:lnSpc>
              <a:spcPts val="1700"/>
            </a:lnSpc>
          </a:pPr>
          <a:r>
            <a:rPr kumimoji="1" lang="ja-JP" altLang="en-US" sz="1400">
              <a:solidFill>
                <a:schemeClr val="tx1"/>
              </a:solidFill>
            </a:rPr>
            <a:t>※次年度以降に新たに積立計画を立てる場合は、５月に市から届く「協定変更調査票」にその旨を記入してください。</a:t>
          </a:r>
          <a:endParaRPr kumimoji="1" lang="ja-JP" altLang="en-US" sz="1400">
            <a:solidFill>
              <a:schemeClr val="tx1"/>
            </a:solidFill>
          </a:endParaRPr>
        </a:p>
        <a:p>
          <a:pPr algn="l">
            <a:lnSpc>
              <a:spcPts val="1700"/>
            </a:lnSpc>
          </a:pPr>
          <a:endParaRPr kumimoji="1" lang="ja-JP" altLang="en-US" sz="1400">
            <a:solidFill>
              <a:schemeClr val="tx1"/>
            </a:solidFill>
          </a:endParaRPr>
        </a:p>
        <a:p>
          <a:pPr algn="l">
            <a:lnSpc>
              <a:spcPts val="1700"/>
            </a:lnSpc>
          </a:pPr>
          <a:r>
            <a:rPr kumimoji="1" lang="ja-JP" altLang="en-US" sz="1400">
              <a:solidFill>
                <a:schemeClr val="tx1"/>
              </a:solidFill>
            </a:rPr>
            <a:t>（例１）共同利用機械の購入のために積み立てる場合</a:t>
          </a:r>
          <a:endParaRPr kumimoji="1" lang="ja-JP" altLang="en-US" sz="1400">
            <a:solidFill>
              <a:schemeClr val="tx1"/>
            </a:solidFill>
          </a:endParaRPr>
        </a:p>
      </xdr:txBody>
    </xdr:sp>
    <xdr:clientData/>
  </xdr:twoCellAnchor>
  <xdr:twoCellAnchor>
    <xdr:from xmlns:xdr="http://schemas.openxmlformats.org/drawingml/2006/spreadsheetDrawing">
      <xdr:col>12</xdr:col>
      <xdr:colOff>8255</xdr:colOff>
      <xdr:row>6</xdr:row>
      <xdr:rowOff>151765</xdr:rowOff>
    </xdr:from>
    <xdr:to xmlns:xdr="http://schemas.openxmlformats.org/drawingml/2006/spreadsheetDrawing">
      <xdr:col>21</xdr:col>
      <xdr:colOff>397510</xdr:colOff>
      <xdr:row>15</xdr:row>
      <xdr:rowOff>83185</xdr:rowOff>
    </xdr:to>
    <xdr:grpSp>
      <xdr:nvGrpSpPr>
        <xdr:cNvPr id="40" name="グループ 39"/>
        <xdr:cNvGrpSpPr/>
      </xdr:nvGrpSpPr>
      <xdr:grpSpPr>
        <a:xfrm>
          <a:off x="8573135" y="1431925"/>
          <a:ext cx="6561455" cy="1988820"/>
          <a:chOff x="8559378" y="1429970"/>
          <a:chExt cx="6561691" cy="1990630"/>
        </a:xfrm>
      </xdr:grpSpPr>
      <xdr:sp macro="" textlink="">
        <xdr:nvSpPr>
          <xdr:cNvPr id="5" name="四角形 4"/>
          <xdr:cNvSpPr/>
        </xdr:nvSpPr>
        <xdr:spPr>
          <a:xfrm>
            <a:off x="9080935" y="1429970"/>
            <a:ext cx="6040134" cy="1248784"/>
          </a:xfrm>
          <a:prstGeom prst="rect">
            <a:avLst/>
          </a:prstGeom>
          <a:solidFill>
            <a:srgbClr val="FFE9E9"/>
          </a:solidFill>
          <a:ln w="28575"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400" b="1">
                <a:solidFill>
                  <a:schemeClr val="tx1"/>
                </a:solidFill>
                <a:latin typeface="游ゴシック"/>
                <a:ea typeface="游ゴシック"/>
              </a:rPr>
              <a:t>青色部分は「収支実績・決算書」に入力した金額が反映されます。</a:t>
            </a:r>
            <a:endParaRPr kumimoji="1" lang="ja-JP" altLang="en-US" sz="1400" b="1">
              <a:solidFill>
                <a:schemeClr val="tx1"/>
              </a:solidFill>
              <a:latin typeface="游ゴシック"/>
              <a:ea typeface="游ゴシック"/>
            </a:endParaRPr>
          </a:p>
          <a:p>
            <a:r>
              <a:rPr kumimoji="1" lang="ja-JP" altLang="en-US" sz="1400" b="1">
                <a:solidFill>
                  <a:schemeClr val="tx1"/>
                </a:solidFill>
                <a:latin typeface="游ゴシック"/>
                <a:ea typeface="游ゴシック"/>
              </a:rPr>
              <a:t>①【今年度分の残高】･･･第６期分の今年度末残高（繰越金・積立金）</a:t>
            </a:r>
            <a:endParaRPr kumimoji="1" lang="ja-JP" altLang="en-US" sz="1400" b="1">
              <a:solidFill>
                <a:schemeClr val="tx1"/>
              </a:solidFill>
              <a:latin typeface="游ゴシック"/>
              <a:ea typeface="游ゴシック"/>
            </a:endParaRPr>
          </a:p>
          <a:p>
            <a:r>
              <a:rPr kumimoji="1" lang="ja-JP" altLang="en-US" sz="1400" b="1">
                <a:solidFill>
                  <a:schemeClr val="tx1"/>
                </a:solidFill>
                <a:latin typeface="游ゴシック"/>
                <a:ea typeface="游ゴシック"/>
              </a:rPr>
              <a:t>②【次年度への繰越】･･･①のうち、繰越金</a:t>
            </a:r>
            <a:endParaRPr kumimoji="1" lang="ja-JP" altLang="en-US" sz="1400" b="1">
              <a:solidFill>
                <a:schemeClr val="tx1"/>
              </a:solidFill>
              <a:latin typeface="游ゴシック"/>
              <a:ea typeface="游ゴシック"/>
            </a:endParaRPr>
          </a:p>
        </xdr:txBody>
      </xdr:sp>
      <xdr:sp macro="" textlink="">
        <xdr:nvSpPr>
          <xdr:cNvPr id="6" name="直線 5"/>
          <xdr:cNvSpPr/>
        </xdr:nvSpPr>
        <xdr:spPr>
          <a:xfrm flipH="1">
            <a:off x="8559378" y="1911375"/>
            <a:ext cx="502786" cy="0"/>
          </a:xfrm>
          <a:prstGeom prst="line">
            <a:avLst/>
          </a:prstGeom>
          <a:noFill/>
          <a:ln w="28575" cmpd="sng">
            <a:solidFill>
              <a:srgbClr val="FF0000"/>
            </a:solidFill>
            <a:headEnd type="none"/>
            <a:tailEnd type="triangle"/>
          </a:ln>
        </xdr:spPr>
        <xdr:style>
          <a:lnRef idx="1">
            <a:schemeClr val="accent1"/>
          </a:lnRef>
          <a:fillRef idx="0">
            <a:schemeClr val="accent1"/>
          </a:fillRef>
          <a:effectRef idx="0">
            <a:schemeClr val="accent1"/>
          </a:effectRef>
          <a:fontRef idx="minor">
            <a:schemeClr val="tx1"/>
          </a:fontRef>
        </xdr:style>
      </xdr:sp>
      <xdr:sp macro="" textlink="">
        <xdr:nvSpPr>
          <xdr:cNvPr id="17" name="直線 16"/>
          <xdr:cNvSpPr/>
        </xdr:nvSpPr>
        <xdr:spPr>
          <a:xfrm flipH="1">
            <a:off x="8576137" y="2209003"/>
            <a:ext cx="502786" cy="1211597"/>
          </a:xfrm>
          <a:prstGeom prst="line">
            <a:avLst/>
          </a:prstGeom>
          <a:noFill/>
          <a:ln w="28575" cmpd="sng">
            <a:solidFill>
              <a:srgbClr val="FF0000"/>
            </a:solidFill>
            <a:headEnd type="none"/>
            <a:tailEnd type="triangle"/>
          </a:ln>
        </xdr:spPr>
        <xdr:style>
          <a:lnRef idx="1">
            <a:schemeClr val="accent1"/>
          </a:lnRef>
          <a:fillRef idx="0">
            <a:schemeClr val="accent1"/>
          </a:fillRef>
          <a:effectRef idx="0">
            <a:schemeClr val="accent1"/>
          </a:effectRef>
          <a:fontRef idx="minor">
            <a:schemeClr val="tx1"/>
          </a:fontRef>
        </xdr:style>
      </xdr:sp>
    </xdr:grpSp>
    <xdr:clientData/>
  </xdr:twoCellAnchor>
  <xdr:twoCellAnchor>
    <xdr:from xmlns:xdr="http://schemas.openxmlformats.org/drawingml/2006/spreadsheetDrawing">
      <xdr:col>12</xdr:col>
      <xdr:colOff>24765</xdr:colOff>
      <xdr:row>43</xdr:row>
      <xdr:rowOff>167640</xdr:rowOff>
    </xdr:from>
    <xdr:to xmlns:xdr="http://schemas.openxmlformats.org/drawingml/2006/spreadsheetDrawing">
      <xdr:col>20</xdr:col>
      <xdr:colOff>491490</xdr:colOff>
      <xdr:row>53</xdr:row>
      <xdr:rowOff>165735</xdr:rowOff>
    </xdr:to>
    <xdr:grpSp>
      <xdr:nvGrpSpPr>
        <xdr:cNvPr id="41" name="グループ 40"/>
        <xdr:cNvGrpSpPr/>
      </xdr:nvGrpSpPr>
      <xdr:grpSpPr>
        <a:xfrm>
          <a:off x="8589645" y="9860280"/>
          <a:ext cx="5953125" cy="2284095"/>
          <a:chOff x="8576137" y="9861973"/>
          <a:chExt cx="5952986" cy="2284207"/>
        </a:xfrm>
      </xdr:grpSpPr>
      <xdr:sp macro="" textlink="">
        <xdr:nvSpPr>
          <xdr:cNvPr id="21" name="四角形 20"/>
          <xdr:cNvSpPr/>
        </xdr:nvSpPr>
        <xdr:spPr>
          <a:xfrm>
            <a:off x="9050097" y="9861973"/>
            <a:ext cx="5479026" cy="1551791"/>
          </a:xfrm>
          <a:prstGeom prst="rect">
            <a:avLst/>
          </a:prstGeom>
          <a:solidFill>
            <a:srgbClr val="FFE9E9"/>
          </a:solidFill>
          <a:ln w="28575"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400" b="1">
                <a:solidFill>
                  <a:schemeClr val="tx1"/>
                </a:solidFill>
                <a:latin typeface="游ゴシック"/>
                <a:ea typeface="游ゴシック"/>
              </a:rPr>
              <a:t>⑤「今期（第６期）積立金の積立実績」</a:t>
            </a:r>
            <a:endParaRPr kumimoji="1" lang="ja-JP" altLang="en-US" sz="1400" b="1">
              <a:solidFill>
                <a:schemeClr val="tx1"/>
              </a:solidFill>
              <a:latin typeface="游ゴシック"/>
              <a:ea typeface="游ゴシック"/>
            </a:endParaRPr>
          </a:p>
          <a:p>
            <a:r>
              <a:rPr kumimoji="1" lang="ja-JP" altLang="en-US" sz="1400" b="1">
                <a:solidFill>
                  <a:schemeClr val="tx1"/>
                </a:solidFill>
                <a:latin typeface="游ゴシック"/>
                <a:ea typeface="游ゴシック"/>
              </a:rPr>
              <a:t>　･･･①のうち積立金の積立実績</a:t>
            </a:r>
            <a:endParaRPr kumimoji="1" lang="ja-JP" altLang="en-US" sz="1400" b="1">
              <a:solidFill>
                <a:schemeClr val="tx1"/>
              </a:solidFill>
              <a:latin typeface="游ゴシック"/>
              <a:ea typeface="游ゴシック"/>
            </a:endParaRPr>
          </a:p>
          <a:p>
            <a:r>
              <a:rPr kumimoji="1" lang="ja-JP" altLang="en-US" sz="1400" b="1">
                <a:solidFill>
                  <a:schemeClr val="tx1"/>
                </a:solidFill>
                <a:latin typeface="游ゴシック"/>
                <a:ea typeface="游ゴシック"/>
              </a:rPr>
              <a:t>⑥「</a:t>
            </a:r>
            <a:r>
              <a:rPr kumimoji="1" lang="ja-JP" altLang="en-US" sz="1400" b="1">
                <a:solidFill>
                  <a:schemeClr val="tx1"/>
                </a:solidFill>
                <a:latin typeface="游ゴシック"/>
                <a:ea typeface="游ゴシック"/>
              </a:rPr>
              <a:t>今期（第６期）の積立金の取崩実績」</a:t>
            </a:r>
            <a:endParaRPr kumimoji="1" lang="ja-JP" altLang="en-US" sz="1400" b="1">
              <a:solidFill>
                <a:schemeClr val="tx1"/>
              </a:solidFill>
              <a:latin typeface="游ゴシック"/>
              <a:ea typeface="游ゴシック"/>
            </a:endParaRPr>
          </a:p>
          <a:p>
            <a:r>
              <a:rPr kumimoji="1" lang="ja-JP" altLang="en-US" sz="1400" b="1">
                <a:solidFill>
                  <a:schemeClr val="tx1"/>
                </a:solidFill>
                <a:latin typeface="游ゴシック"/>
                <a:ea typeface="游ゴシック"/>
              </a:rPr>
              <a:t>　･･･⑤の積立累計額のうち、積立金の取崩実績</a:t>
            </a:r>
            <a:endParaRPr kumimoji="1" lang="ja-JP" altLang="en-US" sz="1400" b="1">
              <a:solidFill>
                <a:schemeClr val="tx1"/>
              </a:solidFill>
              <a:latin typeface="游ゴシック"/>
              <a:ea typeface="游ゴシック"/>
            </a:endParaRPr>
          </a:p>
        </xdr:txBody>
      </xdr:sp>
      <xdr:sp macro="" textlink="">
        <xdr:nvSpPr>
          <xdr:cNvPr id="22" name="直線 21"/>
          <xdr:cNvSpPr/>
        </xdr:nvSpPr>
        <xdr:spPr>
          <a:xfrm flipH="1">
            <a:off x="8584182" y="10037682"/>
            <a:ext cx="455859" cy="0"/>
          </a:xfrm>
          <a:prstGeom prst="line">
            <a:avLst/>
          </a:prstGeom>
          <a:noFill/>
          <a:ln w="28575" cmpd="sng">
            <a:solidFill>
              <a:srgbClr val="FF0000"/>
            </a:solidFill>
            <a:headEnd type="none"/>
            <a:tailEnd type="triangle"/>
          </a:ln>
        </xdr:spPr>
        <xdr:style>
          <a:lnRef idx="1">
            <a:schemeClr val="accent1"/>
          </a:lnRef>
          <a:fillRef idx="0">
            <a:schemeClr val="accent1"/>
          </a:fillRef>
          <a:effectRef idx="0">
            <a:schemeClr val="accent1"/>
          </a:effectRef>
          <a:fontRef idx="minor">
            <a:schemeClr val="tx1"/>
          </a:fontRef>
        </xdr:style>
      </xdr:sp>
      <xdr:sp macro="" textlink="">
        <xdr:nvSpPr>
          <xdr:cNvPr id="23" name="直線 22"/>
          <xdr:cNvSpPr/>
        </xdr:nvSpPr>
        <xdr:spPr>
          <a:xfrm flipH="1">
            <a:off x="8576137" y="10639213"/>
            <a:ext cx="471278" cy="1506967"/>
          </a:xfrm>
          <a:prstGeom prst="line">
            <a:avLst/>
          </a:prstGeom>
          <a:noFill/>
          <a:ln w="28575" cmpd="sng">
            <a:solidFill>
              <a:srgbClr val="FF0000"/>
            </a:solidFill>
            <a:headEnd type="none"/>
            <a:tailEnd type="triangle"/>
          </a:ln>
        </xdr:spPr>
        <xdr:style>
          <a:lnRef idx="1">
            <a:schemeClr val="accent1"/>
          </a:lnRef>
          <a:fillRef idx="0">
            <a:schemeClr val="accent1"/>
          </a:fillRef>
          <a:effectRef idx="0">
            <a:schemeClr val="accent1"/>
          </a:effectRef>
          <a:fontRef idx="minor">
            <a:schemeClr val="tx1"/>
          </a:fontRef>
        </xdr:style>
      </xdr:sp>
    </xdr:grpSp>
    <xdr:clientData/>
  </xdr:twoCellAnchor>
  <xdr:twoCellAnchor>
    <xdr:from xmlns:xdr="http://schemas.openxmlformats.org/drawingml/2006/spreadsheetDrawing">
      <xdr:col>12</xdr:col>
      <xdr:colOff>34290</xdr:colOff>
      <xdr:row>25</xdr:row>
      <xdr:rowOff>226695</xdr:rowOff>
    </xdr:from>
    <xdr:to xmlns:xdr="http://schemas.openxmlformats.org/drawingml/2006/spreadsheetDrawing">
      <xdr:col>20</xdr:col>
      <xdr:colOff>466090</xdr:colOff>
      <xdr:row>35</xdr:row>
      <xdr:rowOff>224790</xdr:rowOff>
    </xdr:to>
    <xdr:grpSp>
      <xdr:nvGrpSpPr>
        <xdr:cNvPr id="30" name="グループ 29"/>
        <xdr:cNvGrpSpPr/>
      </xdr:nvGrpSpPr>
      <xdr:grpSpPr>
        <a:xfrm>
          <a:off x="8599170" y="5804535"/>
          <a:ext cx="5918200" cy="2284095"/>
          <a:chOff x="8585523" y="5806340"/>
          <a:chExt cx="5918125" cy="2284207"/>
        </a:xfrm>
      </xdr:grpSpPr>
      <xdr:sp macro="" textlink="">
        <xdr:nvSpPr>
          <xdr:cNvPr id="26" name="四角形 25"/>
          <xdr:cNvSpPr/>
        </xdr:nvSpPr>
        <xdr:spPr>
          <a:xfrm>
            <a:off x="9107750" y="5806340"/>
            <a:ext cx="5395898" cy="1602890"/>
          </a:xfrm>
          <a:prstGeom prst="rect">
            <a:avLst/>
          </a:prstGeom>
          <a:solidFill>
            <a:srgbClr val="FFE9E9"/>
          </a:solidFill>
          <a:ln w="28575"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400" b="1">
                <a:solidFill>
                  <a:schemeClr val="tx1"/>
                </a:solidFill>
                <a:latin typeface="游ゴシック"/>
                <a:ea typeface="游ゴシック"/>
              </a:rPr>
              <a:t>③「今期（第６期）積立金の積立計画」と、</a:t>
            </a:r>
            <a:endParaRPr kumimoji="1" lang="ja-JP" altLang="en-US" sz="1400" b="1">
              <a:solidFill>
                <a:schemeClr val="tx1"/>
              </a:solidFill>
              <a:latin typeface="游ゴシック"/>
              <a:ea typeface="游ゴシック"/>
            </a:endParaRPr>
          </a:p>
          <a:p>
            <a:r>
              <a:rPr kumimoji="1" lang="ja-JP" altLang="en-US" sz="1400" b="1">
                <a:solidFill>
                  <a:schemeClr val="tx1"/>
                </a:solidFill>
                <a:latin typeface="游ゴシック"/>
                <a:ea typeface="游ゴシック"/>
              </a:rPr>
              <a:t>④「</a:t>
            </a:r>
            <a:r>
              <a:rPr kumimoji="1" lang="ja-JP" altLang="en-US" sz="1400" b="1">
                <a:solidFill>
                  <a:schemeClr val="tx1"/>
                </a:solidFill>
                <a:latin typeface="游ゴシック"/>
                <a:ea typeface="游ゴシック"/>
              </a:rPr>
              <a:t>今期（第６期）の積立金の取崩計画」</a:t>
            </a:r>
            <a:endParaRPr kumimoji="1" lang="ja-JP" altLang="en-US" sz="1400" b="1">
              <a:solidFill>
                <a:schemeClr val="tx1"/>
              </a:solidFill>
              <a:latin typeface="游ゴシック"/>
              <a:ea typeface="游ゴシック"/>
            </a:endParaRPr>
          </a:p>
          <a:p>
            <a:r>
              <a:rPr kumimoji="1" lang="ja-JP" altLang="en-US" sz="1400" b="1">
                <a:solidFill>
                  <a:schemeClr val="tx1"/>
                </a:solidFill>
                <a:latin typeface="游ゴシック"/>
                <a:ea typeface="游ゴシック"/>
              </a:rPr>
              <a:t>　･･･集落協定書　第７の３「交付金の積立・繰越に係る計画」の内容を記入する。</a:t>
            </a:r>
            <a:endParaRPr kumimoji="1" lang="ja-JP" altLang="en-US" sz="1400" b="1">
              <a:solidFill>
                <a:schemeClr val="tx1"/>
              </a:solidFill>
              <a:latin typeface="游ゴシック"/>
              <a:ea typeface="游ゴシック"/>
            </a:endParaRPr>
          </a:p>
          <a:p>
            <a:endParaRPr kumimoji="1" lang="ja-JP" altLang="en-US" sz="1400" b="1">
              <a:solidFill>
                <a:schemeClr val="tx1"/>
              </a:solidFill>
              <a:latin typeface="游ゴシック"/>
              <a:ea typeface="游ゴシック"/>
            </a:endParaRPr>
          </a:p>
        </xdr:txBody>
      </xdr:sp>
      <xdr:sp macro="" textlink="">
        <xdr:nvSpPr>
          <xdr:cNvPr id="27" name="直線 26"/>
          <xdr:cNvSpPr/>
        </xdr:nvSpPr>
        <xdr:spPr>
          <a:xfrm flipH="1">
            <a:off x="8603623" y="5982049"/>
            <a:ext cx="502786" cy="0"/>
          </a:xfrm>
          <a:prstGeom prst="line">
            <a:avLst/>
          </a:prstGeom>
          <a:noFill/>
          <a:ln w="28575" cmpd="sng">
            <a:solidFill>
              <a:srgbClr val="FF0000"/>
            </a:solidFill>
            <a:headEnd type="none"/>
            <a:tailEnd type="triangle"/>
          </a:ln>
        </xdr:spPr>
        <xdr:style>
          <a:lnRef idx="1">
            <a:schemeClr val="accent1"/>
          </a:lnRef>
          <a:fillRef idx="0">
            <a:schemeClr val="accent1"/>
          </a:fillRef>
          <a:effectRef idx="0">
            <a:schemeClr val="accent1"/>
          </a:effectRef>
          <a:fontRef idx="minor">
            <a:schemeClr val="tx1"/>
          </a:fontRef>
        </xdr:style>
      </xdr:sp>
      <xdr:sp macro="" textlink="">
        <xdr:nvSpPr>
          <xdr:cNvPr id="28" name="直線 27"/>
          <xdr:cNvSpPr/>
        </xdr:nvSpPr>
        <xdr:spPr>
          <a:xfrm flipH="1">
            <a:off x="8585523" y="6270712"/>
            <a:ext cx="519545" cy="1819835"/>
          </a:xfrm>
          <a:prstGeom prst="line">
            <a:avLst/>
          </a:prstGeom>
          <a:noFill/>
          <a:ln w="28575" cmpd="sng">
            <a:solidFill>
              <a:srgbClr val="FF0000"/>
            </a:solidFill>
            <a:headEnd type="none"/>
            <a:tailEnd type="triangle"/>
          </a:ln>
        </xdr:spPr>
        <xdr:style>
          <a:lnRef idx="1">
            <a:schemeClr val="accent1"/>
          </a:lnRef>
          <a:fillRef idx="0">
            <a:schemeClr val="accent1"/>
          </a:fillRef>
          <a:effectRef idx="0">
            <a:schemeClr val="accent1"/>
          </a:effectRef>
          <a:fontRef idx="minor">
            <a:schemeClr val="tx1"/>
          </a:fontRef>
        </xdr:style>
      </xdr:sp>
    </xdr:grpSp>
    <xdr:clientData/>
  </xdr:twoCellAnchor>
  <xdr:twoCellAnchor>
    <xdr:from xmlns:xdr="http://schemas.openxmlformats.org/drawingml/2006/spreadsheetDrawing">
      <xdr:col>12</xdr:col>
      <xdr:colOff>0</xdr:colOff>
      <xdr:row>62</xdr:row>
      <xdr:rowOff>220345</xdr:rowOff>
    </xdr:from>
    <xdr:to xmlns:xdr="http://schemas.openxmlformats.org/drawingml/2006/spreadsheetDrawing">
      <xdr:col>20</xdr:col>
      <xdr:colOff>432435</xdr:colOff>
      <xdr:row>69</xdr:row>
      <xdr:rowOff>172085</xdr:rowOff>
    </xdr:to>
    <xdr:grpSp>
      <xdr:nvGrpSpPr>
        <xdr:cNvPr id="39" name="グループ 38"/>
        <xdr:cNvGrpSpPr/>
      </xdr:nvGrpSpPr>
      <xdr:grpSpPr>
        <a:xfrm>
          <a:off x="8564880" y="14256385"/>
          <a:ext cx="5918835" cy="1551940"/>
          <a:chOff x="8551333" y="14258265"/>
          <a:chExt cx="6198345" cy="1551791"/>
        </a:xfrm>
      </xdr:grpSpPr>
      <xdr:sp macro="" textlink="">
        <xdr:nvSpPr>
          <xdr:cNvPr id="36" name="四角形 35"/>
          <xdr:cNvSpPr/>
        </xdr:nvSpPr>
        <xdr:spPr>
          <a:xfrm>
            <a:off x="9044734" y="14258265"/>
            <a:ext cx="5704944" cy="1551791"/>
          </a:xfrm>
          <a:prstGeom prst="rect">
            <a:avLst/>
          </a:prstGeom>
          <a:solidFill>
            <a:srgbClr val="FFE9E9"/>
          </a:solidFill>
          <a:ln w="28575"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400" b="1">
                <a:solidFill>
                  <a:schemeClr val="tx1"/>
                </a:solidFill>
                <a:latin typeface="游ゴシック"/>
                <a:ea typeface="游ゴシック"/>
              </a:rPr>
              <a:t>⑦「前期（第５期）積立金　残額」</a:t>
            </a:r>
            <a:endParaRPr kumimoji="1" lang="ja-JP" altLang="en-US" sz="1400" b="1">
              <a:solidFill>
                <a:schemeClr val="tx1"/>
              </a:solidFill>
              <a:latin typeface="游ゴシック"/>
              <a:ea typeface="游ゴシック"/>
            </a:endParaRPr>
          </a:p>
          <a:p>
            <a:r>
              <a:rPr kumimoji="1" lang="ja-JP" altLang="en-US" sz="1400" b="1">
                <a:solidFill>
                  <a:schemeClr val="tx1"/>
                </a:solidFill>
                <a:latin typeface="游ゴシック"/>
                <a:ea typeface="游ゴシック"/>
              </a:rPr>
              <a:t>　･･･</a:t>
            </a:r>
            <a:r>
              <a:rPr kumimoji="1" lang="ja-JP" altLang="en-US" sz="1400" b="1">
                <a:solidFill>
                  <a:schemeClr val="tx1"/>
                </a:solidFill>
                <a:latin typeface="游ゴシック"/>
                <a:ea typeface="游ゴシック"/>
              </a:rPr>
              <a:t>R7.3.31残高のうち、積立金</a:t>
            </a:r>
            <a:endParaRPr kumimoji="1" lang="ja-JP" altLang="en-US" sz="1400" b="1">
              <a:solidFill>
                <a:schemeClr val="tx1"/>
              </a:solidFill>
              <a:latin typeface="游ゴシック"/>
              <a:ea typeface="游ゴシック"/>
            </a:endParaRPr>
          </a:p>
          <a:p>
            <a:r>
              <a:rPr kumimoji="1" lang="ja-JP" altLang="en-US" sz="1400" b="1">
                <a:solidFill>
                  <a:schemeClr val="tx1"/>
                </a:solidFill>
                <a:latin typeface="游ゴシック"/>
                <a:ea typeface="游ゴシック"/>
              </a:rPr>
              <a:t>⑧「第５期の積立金の取崩実績</a:t>
            </a:r>
            <a:r>
              <a:rPr kumimoji="1" lang="ja-JP" altLang="en-US" sz="1400" b="1">
                <a:solidFill>
                  <a:schemeClr val="tx1"/>
                </a:solidFill>
                <a:latin typeface="游ゴシック"/>
                <a:ea typeface="游ゴシック"/>
              </a:rPr>
              <a:t>」</a:t>
            </a:r>
            <a:endParaRPr kumimoji="1" lang="ja-JP" altLang="en-US" sz="1400" b="1">
              <a:solidFill>
                <a:schemeClr val="tx1"/>
              </a:solidFill>
              <a:latin typeface="游ゴシック"/>
              <a:ea typeface="游ゴシック"/>
            </a:endParaRPr>
          </a:p>
          <a:p>
            <a:r>
              <a:rPr kumimoji="1" lang="ja-JP" altLang="en-US" sz="1400" b="1">
                <a:solidFill>
                  <a:schemeClr val="tx1"/>
                </a:solidFill>
                <a:latin typeface="游ゴシック"/>
                <a:ea typeface="游ゴシック"/>
              </a:rPr>
              <a:t>　･･･⑦の積立金の取崩実績</a:t>
            </a:r>
            <a:endParaRPr kumimoji="1" lang="ja-JP" altLang="en-US" sz="1400" b="1">
              <a:solidFill>
                <a:schemeClr val="tx1"/>
              </a:solidFill>
              <a:latin typeface="游ゴシック"/>
              <a:ea typeface="游ゴシック"/>
            </a:endParaRPr>
          </a:p>
          <a:p>
            <a:r>
              <a:rPr kumimoji="1" lang="ja-JP" altLang="en-US" sz="1400" b="1">
                <a:solidFill>
                  <a:schemeClr val="tx1"/>
                </a:solidFill>
                <a:latin typeface="游ゴシック"/>
                <a:ea typeface="游ゴシック"/>
              </a:rPr>
              <a:t>　　※</a:t>
            </a:r>
            <a:endParaRPr kumimoji="1" lang="ja-JP" altLang="en-US" sz="1400" b="1">
              <a:solidFill>
                <a:schemeClr val="tx1"/>
              </a:solidFill>
              <a:latin typeface="游ゴシック"/>
              <a:ea typeface="游ゴシック"/>
            </a:endParaRPr>
          </a:p>
        </xdr:txBody>
      </xdr:sp>
      <xdr:sp macro="" textlink="">
        <xdr:nvSpPr>
          <xdr:cNvPr id="37" name="直線 36"/>
          <xdr:cNvSpPr/>
        </xdr:nvSpPr>
        <xdr:spPr>
          <a:xfrm flipH="1">
            <a:off x="8568763" y="14433973"/>
            <a:ext cx="474630" cy="0"/>
          </a:xfrm>
          <a:prstGeom prst="line">
            <a:avLst/>
          </a:prstGeom>
          <a:noFill/>
          <a:ln w="28575" cmpd="sng">
            <a:solidFill>
              <a:srgbClr val="FF0000"/>
            </a:solidFill>
            <a:headEnd type="none"/>
            <a:tailEnd type="triangle"/>
          </a:ln>
        </xdr:spPr>
        <xdr:style>
          <a:lnRef idx="1">
            <a:schemeClr val="accent1"/>
          </a:lnRef>
          <a:fillRef idx="0">
            <a:schemeClr val="accent1"/>
          </a:fillRef>
          <a:effectRef idx="0">
            <a:schemeClr val="accent1"/>
          </a:effectRef>
          <a:fontRef idx="minor">
            <a:schemeClr val="tx1"/>
          </a:fontRef>
        </xdr:style>
      </xdr:sp>
      <xdr:sp macro="" textlink="">
        <xdr:nvSpPr>
          <xdr:cNvPr id="38" name="直線 37"/>
          <xdr:cNvSpPr/>
        </xdr:nvSpPr>
        <xdr:spPr>
          <a:xfrm flipH="1" flipV="1">
            <a:off x="8551333" y="14840971"/>
            <a:ext cx="498764" cy="220532"/>
          </a:xfrm>
          <a:prstGeom prst="line">
            <a:avLst/>
          </a:prstGeom>
          <a:noFill/>
          <a:ln w="28575" cmpd="sng">
            <a:solidFill>
              <a:srgbClr val="FF0000"/>
            </a:solidFill>
            <a:headEnd type="none"/>
            <a:tailEnd type="triangle"/>
          </a:ln>
        </xdr:spPr>
        <xdr:style>
          <a:lnRef idx="1">
            <a:schemeClr val="accent1"/>
          </a:lnRef>
          <a:fillRef idx="0">
            <a:schemeClr val="accent1"/>
          </a:fillRef>
          <a:effectRef idx="0">
            <a:schemeClr val="accent1"/>
          </a:effectRef>
          <a:fontRef idx="minor">
            <a:schemeClr val="tx1"/>
          </a:fontRef>
        </xdr:style>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3.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4.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5.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6.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2.xml" /><Relationship Id="rId3" Type="http://schemas.openxmlformats.org/officeDocument/2006/relationships/vmlDrawing" Target="../drawings/vmlDrawing1.vml" /><Relationship Id="rId4"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3:IV111"/>
  <sheetViews>
    <sheetView showGridLines="0" view="pageBreakPreview" zoomScaleSheetLayoutView="100" workbookViewId="0">
      <selection sqref="A1:XFD1048576"/>
    </sheetView>
  </sheetViews>
  <sheetFormatPr defaultRowHeight="30" customHeight="1"/>
  <cols>
    <col min="1" max="1" width="5.09765625" style="1" customWidth="1"/>
    <col min="2" max="2" width="88.59765625" style="2" customWidth="1"/>
    <col min="3" max="4" width="9" style="3" customWidth="1"/>
    <col min="5" max="5" width="78.69921875" style="3" customWidth="1"/>
    <col min="6" max="256" width="9" style="3" customWidth="1"/>
    <col min="257" max="16383" width="9" customWidth="1"/>
    <col min="16384" max="16384" width="8.796875" customWidth="1"/>
  </cols>
  <sheetData>
    <row r="1" spans="1:5" ht="31.5" customHeight="1"/>
    <row r="2" spans="1:5" ht="21.6" customHeight="1"/>
    <row r="3" spans="1:5" s="4" customFormat="1" ht="21.6" customHeight="1">
      <c r="A3" s="1" t="s">
        <v>209</v>
      </c>
      <c r="B3" s="2"/>
    </row>
    <row r="4" spans="1:5" s="5" customFormat="1" ht="60" customHeight="1">
      <c r="A4" s="8"/>
      <c r="B4" s="16" t="s">
        <v>202</v>
      </c>
    </row>
    <row r="5" spans="1:5" s="3" customFormat="1" ht="60" customHeight="1">
      <c r="A5" s="1"/>
      <c r="B5" s="17" t="s">
        <v>744</v>
      </c>
    </row>
    <row r="6" spans="1:5" s="4" customFormat="1" ht="40.049999999999997" customHeight="1">
      <c r="A6" s="9"/>
      <c r="B6" s="18"/>
      <c r="E6" s="2"/>
    </row>
    <row r="7" spans="1:5" s="4" customFormat="1" ht="21.6" customHeight="1">
      <c r="A7" s="1" t="s">
        <v>742</v>
      </c>
      <c r="B7" s="2"/>
    </row>
    <row r="8" spans="1:5" s="6" customFormat="1" ht="21.6" customHeight="1">
      <c r="A8" s="8">
        <v>1</v>
      </c>
      <c r="B8" s="19" t="s">
        <v>745</v>
      </c>
    </row>
    <row r="9" spans="1:5" s="6" customFormat="1" ht="21.6" customHeight="1">
      <c r="A9" s="8"/>
      <c r="B9" s="19"/>
    </row>
    <row r="10" spans="1:5" s="6" customFormat="1" ht="21.6" customHeight="1">
      <c r="A10" s="8">
        <v>2</v>
      </c>
      <c r="B10" s="19" t="s">
        <v>491</v>
      </c>
    </row>
    <row r="11" spans="1:5" s="6" customFormat="1" ht="21.6" customHeight="1">
      <c r="A11" s="8"/>
      <c r="B11" s="20" t="s">
        <v>746</v>
      </c>
    </row>
    <row r="12" spans="1:5" s="7" customFormat="1" ht="21.6" customHeight="1">
      <c r="A12" s="10"/>
      <c r="B12" s="21" t="s">
        <v>747</v>
      </c>
    </row>
    <row r="13" spans="1:5" s="6" customFormat="1" ht="21.6" customHeight="1">
      <c r="A13" s="8"/>
      <c r="B13" s="20" t="s">
        <v>748</v>
      </c>
    </row>
    <row r="14" spans="1:5" s="7" customFormat="1" ht="21.6" customHeight="1">
      <c r="A14" s="10"/>
      <c r="B14" s="22" t="s">
        <v>110</v>
      </c>
    </row>
    <row r="15" spans="1:5" s="7" customFormat="1" ht="21.6" customHeight="1">
      <c r="A15" s="10"/>
      <c r="B15" s="22" t="s">
        <v>729</v>
      </c>
    </row>
    <row r="16" spans="1:5" s="7" customFormat="1" ht="21.6" customHeight="1">
      <c r="A16" s="10"/>
      <c r="B16" s="22" t="s">
        <v>440</v>
      </c>
    </row>
    <row r="17" spans="1:2" s="7" customFormat="1" ht="21.6" customHeight="1">
      <c r="A17" s="10"/>
      <c r="B17" s="21" t="s">
        <v>749</v>
      </c>
    </row>
    <row r="18" spans="1:2" s="5" customFormat="1" ht="21.6" customHeight="1">
      <c r="A18" s="8"/>
      <c r="B18" s="20" t="s">
        <v>750</v>
      </c>
    </row>
    <row r="19" spans="1:2" s="7" customFormat="1" ht="21.6" customHeight="1">
      <c r="A19" s="11"/>
      <c r="B19" s="22" t="s">
        <v>737</v>
      </c>
    </row>
    <row r="20" spans="1:2" s="4" customFormat="1" ht="21.6" customHeight="1">
      <c r="A20" s="1"/>
      <c r="B20" s="22" t="s">
        <v>751</v>
      </c>
    </row>
    <row r="21" spans="1:2" s="4" customFormat="1" ht="21.6" customHeight="1">
      <c r="A21" s="1"/>
      <c r="B21" s="22" t="s">
        <v>752</v>
      </c>
    </row>
    <row r="22" spans="1:2" s="4" customFormat="1" ht="21.6" customHeight="1">
      <c r="A22" s="12"/>
      <c r="B22" s="21" t="s">
        <v>753</v>
      </c>
    </row>
    <row r="23" spans="1:2" s="5" customFormat="1" ht="21.6" customHeight="1">
      <c r="A23" s="13"/>
      <c r="B23" s="20" t="s">
        <v>594</v>
      </c>
    </row>
    <row r="24" spans="1:2" s="3" customFormat="1" ht="21.6" customHeight="1">
      <c r="A24" s="12"/>
      <c r="B24" s="21" t="s">
        <v>754</v>
      </c>
    </row>
    <row r="25" spans="1:2" s="6" customFormat="1" ht="21.6" customHeight="1">
      <c r="A25" s="14"/>
      <c r="B25" s="20" t="s">
        <v>755</v>
      </c>
    </row>
    <row r="26" spans="1:2" s="4" customFormat="1" ht="21.6" customHeight="1">
      <c r="A26" s="12"/>
      <c r="B26" s="21" t="s">
        <v>406</v>
      </c>
    </row>
    <row r="27" spans="1:2" s="6" customFormat="1" ht="21.6" customHeight="1">
      <c r="A27" s="13"/>
      <c r="B27" s="20" t="s">
        <v>127</v>
      </c>
    </row>
    <row r="28" spans="1:2" s="4" customFormat="1" ht="21.6" customHeight="1">
      <c r="A28" s="12"/>
      <c r="B28" s="22" t="s">
        <v>756</v>
      </c>
    </row>
    <row r="29" spans="1:2" s="4" customFormat="1" ht="21.6" customHeight="1">
      <c r="A29" s="1"/>
      <c r="B29" s="22" t="s">
        <v>757</v>
      </c>
    </row>
    <row r="30" spans="1:2" s="4" customFormat="1" ht="21.6" customHeight="1">
      <c r="A30" s="1"/>
      <c r="B30" s="21" t="s">
        <v>758</v>
      </c>
    </row>
    <row r="31" spans="1:2" s="6" customFormat="1" ht="21.6" customHeight="1">
      <c r="A31" s="8"/>
      <c r="B31" s="20" t="s">
        <v>394</v>
      </c>
    </row>
    <row r="32" spans="1:2" s="4" customFormat="1" ht="21.6" customHeight="1">
      <c r="A32" s="1"/>
      <c r="B32" s="22" t="s">
        <v>262</v>
      </c>
    </row>
    <row r="33" spans="1:2" s="4" customFormat="1" ht="21.6" customHeight="1">
      <c r="A33" s="1"/>
      <c r="B33" s="21" t="s">
        <v>759</v>
      </c>
    </row>
    <row r="34" spans="1:2" s="6" customFormat="1" ht="21.6" customHeight="1">
      <c r="A34" s="8"/>
      <c r="B34" s="20" t="s">
        <v>658</v>
      </c>
    </row>
    <row r="35" spans="1:2" s="4" customFormat="1" ht="21.6" customHeight="1">
      <c r="A35" s="1"/>
      <c r="B35" s="22" t="s">
        <v>760</v>
      </c>
    </row>
    <row r="36" spans="1:2" s="4" customFormat="1" ht="31.8" customHeight="1">
      <c r="A36" s="1"/>
      <c r="B36" s="22" t="s">
        <v>734</v>
      </c>
    </row>
    <row r="37" spans="1:2" s="4" customFormat="1" ht="31.8" customHeight="1">
      <c r="A37" s="1"/>
      <c r="B37" s="22" t="s">
        <v>762</v>
      </c>
    </row>
    <row r="38" spans="1:2" s="4" customFormat="1" ht="31.8" customHeight="1">
      <c r="A38" s="1"/>
      <c r="B38" s="22" t="s">
        <v>498</v>
      </c>
    </row>
    <row r="39" spans="1:2" s="4" customFormat="1" ht="21.75" customHeight="1">
      <c r="A39" s="1"/>
      <c r="B39" s="21" t="s">
        <v>573</v>
      </c>
    </row>
    <row r="40" spans="1:2" s="6" customFormat="1" ht="21.6" customHeight="1">
      <c r="A40" s="8"/>
      <c r="B40" s="20" t="s">
        <v>739</v>
      </c>
    </row>
    <row r="41" spans="1:2" s="4" customFormat="1" ht="21.6" customHeight="1">
      <c r="A41" s="1"/>
      <c r="B41" s="21" t="s">
        <v>504</v>
      </c>
    </row>
    <row r="42" spans="1:2" s="4" customFormat="1" ht="21.6" customHeight="1">
      <c r="A42" s="1"/>
      <c r="B42" s="23"/>
    </row>
    <row r="43" spans="1:2" s="6" customFormat="1" ht="21.6" customHeight="1">
      <c r="A43" s="8">
        <v>3</v>
      </c>
      <c r="B43" s="19" t="s">
        <v>415</v>
      </c>
    </row>
    <row r="44" spans="1:2" s="4" customFormat="1" ht="21.6" customHeight="1">
      <c r="A44" s="1"/>
      <c r="B44" s="24" t="s">
        <v>763</v>
      </c>
    </row>
    <row r="45" spans="1:2" s="4" customFormat="1" ht="21.6" customHeight="1">
      <c r="A45" s="1"/>
      <c r="B45" s="22" t="s">
        <v>741</v>
      </c>
    </row>
    <row r="46" spans="1:2" s="4" customFormat="1" ht="21.6" customHeight="1">
      <c r="A46" s="1"/>
      <c r="B46" s="22" t="s">
        <v>686</v>
      </c>
    </row>
    <row r="47" spans="1:2" s="4" customFormat="1" ht="21.6" customHeight="1">
      <c r="A47" s="1"/>
      <c r="B47" s="22" t="s">
        <v>764</v>
      </c>
    </row>
    <row r="48" spans="1:2" s="4" customFormat="1" ht="21.6" customHeight="1">
      <c r="A48" s="1"/>
      <c r="B48" s="22" t="s">
        <v>765</v>
      </c>
    </row>
    <row r="49" spans="1:2" s="4" customFormat="1" ht="21.6" customHeight="1">
      <c r="A49" s="1"/>
      <c r="B49" s="22" t="s">
        <v>137</v>
      </c>
    </row>
    <row r="50" spans="1:2" s="4" customFormat="1" ht="21.6" customHeight="1">
      <c r="A50" s="1"/>
      <c r="B50" s="22" t="s">
        <v>766</v>
      </c>
    </row>
    <row r="51" spans="1:2" s="4" customFormat="1" ht="21.6" customHeight="1">
      <c r="A51" s="1"/>
      <c r="B51" s="22" t="s">
        <v>767</v>
      </c>
    </row>
    <row r="52" spans="1:2" s="4" customFormat="1" ht="31.8" customHeight="1">
      <c r="A52" s="1"/>
      <c r="B52" s="22" t="s">
        <v>455</v>
      </c>
    </row>
    <row r="53" spans="1:2" s="4" customFormat="1" ht="21.6" customHeight="1">
      <c r="A53" s="1"/>
      <c r="B53" s="25" t="s">
        <v>768</v>
      </c>
    </row>
    <row r="54" spans="1:2" s="4" customFormat="1" ht="21.6" customHeight="1">
      <c r="A54" s="1"/>
      <c r="B54" s="23"/>
    </row>
    <row r="55" spans="1:2" s="6" customFormat="1" ht="21" customHeight="1">
      <c r="A55" s="8">
        <v>4</v>
      </c>
      <c r="B55" s="19" t="s">
        <v>769</v>
      </c>
    </row>
    <row r="56" spans="1:2" s="4" customFormat="1" ht="21" customHeight="1">
      <c r="A56" s="1"/>
      <c r="B56" s="23" t="s">
        <v>296</v>
      </c>
    </row>
    <row r="57" spans="1:2" s="4" customFormat="1" ht="21" customHeight="1">
      <c r="A57" s="1"/>
      <c r="B57" s="26" t="s">
        <v>770</v>
      </c>
    </row>
    <row r="58" spans="1:2" s="4" customFormat="1" ht="16.2">
      <c r="A58" s="1"/>
      <c r="B58" s="27" t="s">
        <v>636</v>
      </c>
    </row>
    <row r="59" spans="1:2" s="4" customFormat="1" ht="21" customHeight="1">
      <c r="A59" s="1"/>
      <c r="B59" s="22" t="s">
        <v>771</v>
      </c>
    </row>
    <row r="60" spans="1:2" s="4" customFormat="1" ht="21" customHeight="1">
      <c r="A60" s="1"/>
      <c r="B60" s="22" t="s">
        <v>21</v>
      </c>
    </row>
    <row r="61" spans="1:2" s="4" customFormat="1" ht="21" customHeight="1">
      <c r="A61" s="1"/>
      <c r="B61" s="27" t="s">
        <v>424</v>
      </c>
    </row>
    <row r="62" spans="1:2" s="4" customFormat="1" ht="21" customHeight="1">
      <c r="A62" s="1"/>
      <c r="B62" s="22" t="s">
        <v>364</v>
      </c>
    </row>
    <row r="63" spans="1:2" s="4" customFormat="1" ht="21" customHeight="1">
      <c r="A63" s="1"/>
      <c r="B63" s="27" t="s">
        <v>384</v>
      </c>
    </row>
    <row r="64" spans="1:2" s="4" customFormat="1" ht="21" customHeight="1">
      <c r="A64" s="1"/>
      <c r="B64" s="22" t="s">
        <v>772</v>
      </c>
    </row>
    <row r="65" spans="1:2" s="4" customFormat="1" ht="21" customHeight="1">
      <c r="A65" s="1"/>
      <c r="B65" s="21" t="s">
        <v>773</v>
      </c>
    </row>
    <row r="66" spans="1:2" s="4" customFormat="1" ht="21" customHeight="1">
      <c r="A66" s="1"/>
      <c r="B66" s="28" t="s">
        <v>774</v>
      </c>
    </row>
    <row r="67" spans="1:2" s="4" customFormat="1" ht="21" customHeight="1">
      <c r="A67" s="1"/>
      <c r="B67" s="21" t="s">
        <v>775</v>
      </c>
    </row>
    <row r="68" spans="1:2" s="4" customFormat="1" ht="21" customHeight="1">
      <c r="A68" s="1"/>
      <c r="B68" s="28" t="s">
        <v>470</v>
      </c>
    </row>
    <row r="69" spans="1:2" s="4" customFormat="1" ht="31.8" customHeight="1">
      <c r="A69" s="1"/>
      <c r="B69" s="21" t="s">
        <v>776</v>
      </c>
    </row>
    <row r="70" spans="1:2" s="4" customFormat="1" ht="21" customHeight="1">
      <c r="A70" s="1"/>
      <c r="B70" s="27" t="s">
        <v>777</v>
      </c>
    </row>
    <row r="71" spans="1:2" s="4" customFormat="1" ht="21" customHeight="1">
      <c r="A71" s="1"/>
      <c r="B71" s="21" t="s">
        <v>778</v>
      </c>
    </row>
    <row r="72" spans="1:2" s="4" customFormat="1" ht="21.6" customHeight="1">
      <c r="A72" s="3"/>
      <c r="B72" s="2"/>
    </row>
    <row r="73" spans="1:2" s="4" customFormat="1" ht="21.6" customHeight="1">
      <c r="A73" s="8">
        <v>5</v>
      </c>
      <c r="B73" s="19" t="s">
        <v>219</v>
      </c>
    </row>
    <row r="74" spans="1:2" s="4" customFormat="1" ht="21.6" customHeight="1">
      <c r="A74" s="1"/>
      <c r="B74" s="29" t="s">
        <v>559</v>
      </c>
    </row>
    <row r="75" spans="1:2" s="4" customFormat="1" ht="16.2">
      <c r="A75" s="1"/>
      <c r="B75" s="27" t="s">
        <v>636</v>
      </c>
    </row>
    <row r="76" spans="1:2" s="4" customFormat="1" ht="21" customHeight="1">
      <c r="A76" s="1"/>
      <c r="B76" s="22" t="s">
        <v>771</v>
      </c>
    </row>
    <row r="77" spans="1:2" s="4" customFormat="1" ht="21" customHeight="1">
      <c r="A77" s="1"/>
      <c r="B77" s="22" t="s">
        <v>21</v>
      </c>
    </row>
    <row r="78" spans="1:2" s="4" customFormat="1" ht="21" customHeight="1">
      <c r="A78" s="1"/>
      <c r="B78" s="27" t="s">
        <v>424</v>
      </c>
    </row>
    <row r="79" spans="1:2" s="4" customFormat="1" ht="21" customHeight="1">
      <c r="A79" s="1"/>
      <c r="B79" s="22" t="s">
        <v>364</v>
      </c>
    </row>
    <row r="80" spans="1:2" s="4" customFormat="1" ht="21" customHeight="1">
      <c r="A80" s="1"/>
      <c r="B80" s="27" t="s">
        <v>384</v>
      </c>
    </row>
    <row r="81" spans="1:2" s="4" customFormat="1" ht="21" customHeight="1">
      <c r="A81" s="1"/>
      <c r="B81" s="21" t="s">
        <v>779</v>
      </c>
    </row>
    <row r="82" spans="1:2" s="4" customFormat="1" ht="21" customHeight="1">
      <c r="A82" s="1"/>
      <c r="B82" s="28" t="s">
        <v>774</v>
      </c>
    </row>
    <row r="83" spans="1:2" s="4" customFormat="1" ht="21" customHeight="1">
      <c r="A83" s="1"/>
      <c r="B83" s="21" t="s">
        <v>775</v>
      </c>
    </row>
    <row r="84" spans="1:2" s="4" customFormat="1" ht="21" customHeight="1">
      <c r="A84" s="1"/>
      <c r="B84" s="27" t="s">
        <v>780</v>
      </c>
    </row>
    <row r="85" spans="1:2" s="4" customFormat="1" ht="21" customHeight="1">
      <c r="A85" s="1"/>
      <c r="B85" s="21" t="s">
        <v>62</v>
      </c>
    </row>
    <row r="86" spans="1:2" s="4" customFormat="1" ht="21.6" customHeight="1">
      <c r="A86" s="1"/>
      <c r="B86" s="23"/>
    </row>
    <row r="87" spans="1:2" s="4" customFormat="1" ht="21.6" customHeight="1">
      <c r="A87" s="8">
        <v>6</v>
      </c>
      <c r="B87" s="19" t="s">
        <v>140</v>
      </c>
    </row>
    <row r="88" spans="1:2" s="4" customFormat="1" ht="21.6" customHeight="1">
      <c r="A88" s="1"/>
      <c r="B88" s="24" t="s">
        <v>781</v>
      </c>
    </row>
    <row r="89" spans="1:2" s="4" customFormat="1" ht="49.2" customHeight="1">
      <c r="A89" s="1"/>
      <c r="B89" s="21" t="s">
        <v>783</v>
      </c>
    </row>
    <row r="90" spans="1:2" s="4" customFormat="1" ht="21.6" customHeight="1">
      <c r="A90" s="1"/>
      <c r="B90" s="23"/>
    </row>
    <row r="91" spans="1:2" s="4" customFormat="1" ht="20.55" customHeight="1">
      <c r="A91" s="8">
        <v>7</v>
      </c>
      <c r="B91" s="19" t="s">
        <v>784</v>
      </c>
    </row>
    <row r="92" spans="1:2" s="4" customFormat="1" ht="31.8" customHeight="1">
      <c r="A92" s="1"/>
      <c r="B92" s="24" t="s">
        <v>785</v>
      </c>
    </row>
    <row r="93" spans="1:2" s="4" customFormat="1" ht="21.6" customHeight="1">
      <c r="A93" s="1"/>
      <c r="B93" s="21" t="s">
        <v>786</v>
      </c>
    </row>
    <row r="94" spans="1:2" s="4" customFormat="1" ht="21.6" customHeight="1">
      <c r="A94" s="1"/>
      <c r="B94" s="30"/>
    </row>
    <row r="95" spans="1:2" s="6" customFormat="1" ht="21.6" customHeight="1">
      <c r="A95" s="8">
        <v>8</v>
      </c>
      <c r="B95" s="19" t="s">
        <v>336</v>
      </c>
    </row>
    <row r="96" spans="1:2" s="4" customFormat="1" ht="21.6" customHeight="1">
      <c r="A96" s="1"/>
      <c r="B96" s="24" t="s">
        <v>1</v>
      </c>
    </row>
    <row r="97" spans="1:2" s="7" customFormat="1" ht="21.6" customHeight="1">
      <c r="A97" s="10"/>
      <c r="B97" s="21" t="s">
        <v>368</v>
      </c>
    </row>
    <row r="98" spans="1:2" s="7" customFormat="1" ht="21.6" customHeight="1">
      <c r="A98" s="10"/>
      <c r="B98" s="23"/>
    </row>
    <row r="99" spans="1:2" ht="21.6" customHeight="1">
      <c r="A99" s="1" t="s">
        <v>743</v>
      </c>
    </row>
    <row r="100" spans="1:2" s="6" customFormat="1" ht="21.6" customHeight="1">
      <c r="A100" s="15">
        <v>1</v>
      </c>
      <c r="B100" s="31" t="s">
        <v>787</v>
      </c>
    </row>
    <row r="101" spans="1:2" s="6" customFormat="1" ht="21.6" customHeight="1">
      <c r="A101" s="15">
        <v>2</v>
      </c>
      <c r="B101" s="31" t="s">
        <v>788</v>
      </c>
    </row>
    <row r="102" spans="1:2" s="6" customFormat="1" ht="21.6" customHeight="1">
      <c r="A102" s="15">
        <v>3</v>
      </c>
      <c r="B102" s="31" t="s">
        <v>789</v>
      </c>
    </row>
    <row r="103" spans="1:2" s="6" customFormat="1" ht="21.6" customHeight="1">
      <c r="A103" s="15">
        <v>4</v>
      </c>
      <c r="B103" s="31" t="s">
        <v>383</v>
      </c>
    </row>
    <row r="104" spans="1:2" s="6" customFormat="1" ht="21.6" customHeight="1">
      <c r="A104" s="15">
        <v>5</v>
      </c>
      <c r="B104" s="31" t="s">
        <v>392</v>
      </c>
    </row>
    <row r="105" spans="1:2" s="6" customFormat="1" ht="21.6" customHeight="1">
      <c r="A105" s="8">
        <v>6</v>
      </c>
      <c r="B105" s="31" t="s">
        <v>790</v>
      </c>
    </row>
    <row r="106" spans="1:2" s="6" customFormat="1" ht="21.6" customHeight="1">
      <c r="A106" s="8">
        <v>7</v>
      </c>
      <c r="B106" s="31" t="s">
        <v>782</v>
      </c>
    </row>
    <row r="107" spans="1:2" s="6" customFormat="1" ht="21.6" customHeight="1">
      <c r="A107" s="8">
        <v>8</v>
      </c>
      <c r="B107" s="31" t="s">
        <v>791</v>
      </c>
    </row>
    <row r="108" spans="1:2" s="6" customFormat="1" ht="21.6" customHeight="1">
      <c r="A108" s="8">
        <v>9</v>
      </c>
      <c r="B108" s="31" t="s">
        <v>792</v>
      </c>
    </row>
    <row r="109" spans="1:2" s="6" customFormat="1" ht="21.6" customHeight="1">
      <c r="A109" s="5">
        <v>10</v>
      </c>
      <c r="B109" s="31" t="s">
        <v>793</v>
      </c>
    </row>
    <row r="110" spans="1:2" s="7" customFormat="1" ht="21.6" customHeight="1">
      <c r="A110" s="11"/>
      <c r="B110" s="29" t="s">
        <v>614</v>
      </c>
    </row>
    <row r="111" spans="1:2" s="7" customFormat="1" ht="21.6" customHeight="1">
      <c r="A111" s="11"/>
      <c r="B111" s="23" t="s">
        <v>620</v>
      </c>
    </row>
  </sheetData>
  <sheetProtection password="DD53" sheet="1" objects="1" scenarios="1" selectLockedCells="1"/>
  <phoneticPr fontId="10"/>
  <printOptions horizontalCentered="1"/>
  <pageMargins left="0.59055118110236227" right="0.59055118110236227" top="0.59055118110236215" bottom="0.39370078740157477" header="0.31496062992125984" footer="0.31496062992125984"/>
  <pageSetup paperSize="9" scale="83" fitToWidth="1" fitToHeight="1" orientation="portrait" usePrinterDefaults="1" r:id="rId1"/>
  <headerFooter alignWithMargins="0"/>
  <rowBreaks count="2" manualBreakCount="2">
    <brk id="33" max="1" man="1"/>
    <brk id="71" max="1"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sheetPr>
    <pageSetUpPr fitToPage="1"/>
  </sheetPr>
  <dimension ref="A1:J36"/>
  <sheetViews>
    <sheetView view="pageBreakPreview" topLeftCell="A4" zoomScaleSheetLayoutView="100" workbookViewId="0">
      <selection activeCell="H7" sqref="H7:J7"/>
    </sheetView>
  </sheetViews>
  <sheetFormatPr defaultColWidth="9" defaultRowHeight="21" customHeight="1"/>
  <cols>
    <col min="1" max="16384" width="9" style="7"/>
  </cols>
  <sheetData>
    <row r="1" spans="1:10" ht="21" customHeight="1">
      <c r="A1" s="7" t="s">
        <v>826</v>
      </c>
    </row>
    <row r="2" spans="1:10" ht="21" customHeight="1">
      <c r="G2" s="1042"/>
      <c r="H2" s="1042"/>
      <c r="I2" s="1042"/>
    </row>
    <row r="3" spans="1:10" ht="21" customHeight="1">
      <c r="H3" s="1043" t="s">
        <v>717</v>
      </c>
      <c r="I3" s="1043"/>
      <c r="J3" s="1043"/>
    </row>
    <row r="5" spans="1:10" ht="21" customHeight="1">
      <c r="A5" s="7" t="s">
        <v>715</v>
      </c>
    </row>
    <row r="7" spans="1:10" ht="21" customHeight="1">
      <c r="F7" s="1040" t="s">
        <v>227</v>
      </c>
      <c r="G7" s="1040"/>
      <c r="H7" s="1044"/>
      <c r="I7" s="1044"/>
      <c r="J7" s="1044"/>
    </row>
    <row r="8" spans="1:10" ht="21" customHeight="1">
      <c r="F8" s="1041" t="s">
        <v>716</v>
      </c>
      <c r="G8" s="1041"/>
      <c r="H8" s="1045"/>
      <c r="I8" s="1045"/>
      <c r="J8" s="1045"/>
    </row>
    <row r="9" spans="1:10" ht="21" customHeight="1">
      <c r="F9" s="1041" t="s">
        <v>518</v>
      </c>
      <c r="G9" s="1041"/>
      <c r="H9" s="1045"/>
      <c r="I9" s="1045"/>
      <c r="J9" s="1045"/>
    </row>
    <row r="11" spans="1:10" ht="21" customHeight="1">
      <c r="A11" s="1037" t="s">
        <v>395</v>
      </c>
      <c r="B11" s="1037"/>
      <c r="C11" s="1037"/>
      <c r="D11" s="1037"/>
      <c r="E11" s="1037"/>
      <c r="F11" s="1037"/>
      <c r="G11" s="1037"/>
      <c r="H11" s="1037"/>
      <c r="I11" s="1037"/>
      <c r="J11" s="1037"/>
    </row>
    <row r="12" spans="1:10" ht="21" customHeight="1">
      <c r="A12" s="1038"/>
      <c r="B12" s="1038"/>
      <c r="C12" s="1038"/>
      <c r="D12" s="1038"/>
      <c r="E12" s="1038"/>
      <c r="F12" s="1038"/>
      <c r="G12" s="1038"/>
      <c r="H12" s="1038"/>
      <c r="I12" s="1038"/>
      <c r="J12" s="1038"/>
    </row>
    <row r="13" spans="1:10" ht="63" customHeight="1">
      <c r="A13" s="1039" t="s">
        <v>485</v>
      </c>
      <c r="B13" s="1039"/>
      <c r="C13" s="1039"/>
      <c r="D13" s="1039"/>
      <c r="E13" s="1039"/>
      <c r="F13" s="1039"/>
      <c r="G13" s="1039"/>
      <c r="H13" s="1039"/>
      <c r="I13" s="1039"/>
      <c r="J13" s="1039"/>
    </row>
    <row r="14" spans="1:10" ht="21" customHeight="1">
      <c r="A14" s="7" t="s">
        <v>224</v>
      </c>
    </row>
    <row r="36" spans="10:10" ht="21" customHeight="1">
      <c r="J36" s="1046"/>
    </row>
  </sheetData>
  <sheetProtection password="DD53" sheet="1" objects="1" scenarios="1" selectLockedCells="1" selectUnlockedCells="1"/>
  <mergeCells count="10">
    <mergeCell ref="G2:I2"/>
    <mergeCell ref="H3:J3"/>
    <mergeCell ref="F7:G7"/>
    <mergeCell ref="H7:J7"/>
    <mergeCell ref="F8:G8"/>
    <mergeCell ref="H8:J8"/>
    <mergeCell ref="F9:G9"/>
    <mergeCell ref="H9:I9"/>
    <mergeCell ref="A11:J11"/>
    <mergeCell ref="A13:J13"/>
  </mergeCells>
  <phoneticPr fontId="10"/>
  <pageMargins left="0.59055118110236227" right="0.59055118110236227" top="0.74803149606299213" bottom="0.74803149606299213" header="0.31496062992125984" footer="0.31496062992125984"/>
  <pageSetup paperSize="9" scale="92" fitToWidth="1" fitToHeight="1" orientation="portrait" usePrinterDefaults="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sheetPr>
    <pageSetUpPr fitToPage="1"/>
  </sheetPr>
  <dimension ref="A1:E45"/>
  <sheetViews>
    <sheetView view="pageBreakPreview" zoomScaleSheetLayoutView="100" workbookViewId="0">
      <selection activeCell="B1" sqref="B1"/>
    </sheetView>
  </sheetViews>
  <sheetFormatPr defaultColWidth="9" defaultRowHeight="14.4"/>
  <cols>
    <col min="1" max="1" width="5.09765625" style="1047" customWidth="1"/>
    <col min="2" max="5" width="21.09765625" style="1047" customWidth="1"/>
    <col min="6" max="16384" width="9" style="1047"/>
  </cols>
  <sheetData>
    <row r="1" spans="1:5">
      <c r="A1" s="1047" t="s">
        <v>726</v>
      </c>
    </row>
    <row r="3" spans="1:5">
      <c r="A3" s="1047" t="s">
        <v>152</v>
      </c>
    </row>
    <row r="4" spans="1:5" ht="33" customHeight="1">
      <c r="B4" s="1056" t="s">
        <v>720</v>
      </c>
      <c r="C4" s="1048" t="s">
        <v>722</v>
      </c>
      <c r="D4" s="1068" t="s">
        <v>24</v>
      </c>
      <c r="E4" s="1048" t="s">
        <v>724</v>
      </c>
    </row>
    <row r="5" spans="1:5" ht="30" customHeight="1">
      <c r="B5" s="1057"/>
      <c r="C5" s="1057"/>
      <c r="D5" s="1057"/>
      <c r="E5" s="1070"/>
    </row>
    <row r="8" spans="1:5">
      <c r="A8" s="1047" t="s">
        <v>718</v>
      </c>
    </row>
    <row r="9" spans="1:5" ht="60" customHeight="1">
      <c r="A9" s="1048" t="s">
        <v>264</v>
      </c>
      <c r="B9" s="1048"/>
      <c r="C9" s="1048" t="s">
        <v>723</v>
      </c>
      <c r="D9" s="1048" t="s">
        <v>552</v>
      </c>
      <c r="E9" s="1048" t="s">
        <v>725</v>
      </c>
    </row>
    <row r="10" spans="1:5" ht="30" customHeight="1">
      <c r="A10" s="1049" t="s">
        <v>621</v>
      </c>
      <c r="B10" s="1058" t="s">
        <v>258</v>
      </c>
      <c r="C10" s="1061"/>
      <c r="D10" s="1061"/>
      <c r="E10" s="1071"/>
    </row>
    <row r="11" spans="1:5" ht="30" customHeight="1">
      <c r="A11" s="1050"/>
      <c r="B11" s="1058" t="s">
        <v>142</v>
      </c>
      <c r="C11" s="1061"/>
      <c r="D11" s="1061"/>
      <c r="E11" s="1071"/>
    </row>
    <row r="12" spans="1:5" ht="30" customHeight="1">
      <c r="A12" s="1051"/>
      <c r="B12" s="1058" t="s">
        <v>393</v>
      </c>
      <c r="C12" s="1062"/>
      <c r="D12" s="1062"/>
      <c r="E12" s="1071"/>
    </row>
    <row r="13" spans="1:5" ht="30" customHeight="1">
      <c r="A13" s="1049" t="s">
        <v>530</v>
      </c>
      <c r="B13" s="1058" t="s">
        <v>258</v>
      </c>
      <c r="C13" s="1063"/>
      <c r="D13" s="1061"/>
      <c r="E13" s="1071"/>
    </row>
    <row r="14" spans="1:5" ht="30" customHeight="1">
      <c r="A14" s="1050"/>
      <c r="B14" s="1058" t="s">
        <v>142</v>
      </c>
      <c r="C14" s="1063"/>
      <c r="D14" s="1061"/>
      <c r="E14" s="1071"/>
    </row>
    <row r="15" spans="1:5" ht="30" customHeight="1">
      <c r="A15" s="1051"/>
      <c r="B15" s="1058" t="s">
        <v>393</v>
      </c>
      <c r="C15" s="1064"/>
      <c r="D15" s="1062"/>
      <c r="E15" s="1071"/>
    </row>
    <row r="16" spans="1:5" ht="30" customHeight="1">
      <c r="A16" s="1052" t="s">
        <v>467</v>
      </c>
      <c r="B16" s="1059"/>
      <c r="C16" s="1061"/>
      <c r="D16" s="1069"/>
      <c r="E16" s="1071"/>
    </row>
    <row r="17" spans="1:5" ht="30" customHeight="1">
      <c r="A17" s="1053" t="s">
        <v>353</v>
      </c>
      <c r="B17" s="1060" t="s">
        <v>721</v>
      </c>
      <c r="C17" s="1065"/>
      <c r="D17" s="1061"/>
      <c r="E17" s="1072"/>
    </row>
    <row r="18" spans="1:5" ht="30" customHeight="1">
      <c r="A18" s="1054"/>
      <c r="B18" s="1060" t="s">
        <v>378</v>
      </c>
      <c r="C18" s="1066"/>
      <c r="D18" s="1061"/>
      <c r="E18" s="1072"/>
    </row>
    <row r="19" spans="1:5" ht="30" customHeight="1">
      <c r="A19" s="1054"/>
      <c r="B19" s="1060" t="s">
        <v>168</v>
      </c>
      <c r="C19" s="1066"/>
      <c r="D19" s="1061"/>
      <c r="E19" s="1072"/>
    </row>
    <row r="20" spans="1:5" ht="30" customHeight="1">
      <c r="A20" s="1055"/>
      <c r="B20" s="1060" t="s">
        <v>11</v>
      </c>
      <c r="C20" s="1067"/>
      <c r="D20" s="1061"/>
      <c r="E20" s="1072"/>
    </row>
    <row r="21" spans="1:5" ht="30" customHeight="1">
      <c r="A21" s="1048" t="s">
        <v>719</v>
      </c>
      <c r="B21" s="1048"/>
      <c r="C21" s="1062"/>
      <c r="D21" s="1062"/>
      <c r="E21" s="1071"/>
    </row>
    <row r="45" spans="5:5">
      <c r="E45" s="1073"/>
    </row>
  </sheetData>
  <sheetProtection password="DD53" sheet="1" objects="1" scenarios="1" selectLockedCells="1" selectUnlockedCells="1"/>
  <mergeCells count="7">
    <mergeCell ref="A9:B9"/>
    <mergeCell ref="A16:B16"/>
    <mergeCell ref="A21:B21"/>
    <mergeCell ref="A10:A12"/>
    <mergeCell ref="A13:A15"/>
    <mergeCell ref="A17:A20"/>
    <mergeCell ref="C17:C20"/>
  </mergeCells>
  <phoneticPr fontId="10"/>
  <pageMargins left="0.59055118110236227" right="0.59055118110236227" top="0.74803149606299213" bottom="0.74803149606299213" header="0.31496062992125984" footer="0.31496062992125984"/>
  <pageSetup paperSize="9" scale="92" fitToWidth="1" fitToHeight="1" orientation="portrait" usePrinterDefaults="1"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S33"/>
  <sheetViews>
    <sheetView view="pageBreakPreview" topLeftCell="B1" zoomScale="90" zoomScaleSheetLayoutView="90" workbookViewId="0">
      <selection activeCell="D10" sqref="D10"/>
    </sheetView>
  </sheetViews>
  <sheetFormatPr defaultRowHeight="27" customHeight="1"/>
  <cols>
    <col min="1" max="1" width="8.69921875" style="1047" customWidth="1"/>
    <col min="2" max="2" width="28.09765625" style="1047" customWidth="1"/>
    <col min="3" max="3" width="15.59765625" style="1047" customWidth="1"/>
    <col min="4" max="4" width="13.59765625" style="1047" customWidth="1"/>
    <col min="5" max="9" width="10.5" style="1047" customWidth="1"/>
    <col min="10" max="10" width="14" style="1047" customWidth="1"/>
    <col min="11" max="12" width="2.69921875" style="1074" customWidth="1"/>
    <col min="13" max="19" width="9" style="1074" customWidth="1"/>
    <col min="20" max="262" width="9" style="1047" customWidth="1"/>
    <col min="263" max="263" width="8.69921875" style="1047" customWidth="1"/>
    <col min="264" max="264" width="29.3984375" style="1047" customWidth="1"/>
    <col min="265" max="266" width="24.59765625" style="1047" customWidth="1"/>
    <col min="267" max="268" width="2.69921875" style="1047" customWidth="1"/>
    <col min="269" max="518" width="9" style="1047" customWidth="1"/>
    <col min="519" max="519" width="8.69921875" style="1047" customWidth="1"/>
    <col min="520" max="520" width="29.3984375" style="1047" customWidth="1"/>
    <col min="521" max="522" width="24.59765625" style="1047" customWidth="1"/>
    <col min="523" max="524" width="2.69921875" style="1047" customWidth="1"/>
    <col min="525" max="774" width="9" style="1047" customWidth="1"/>
    <col min="775" max="775" width="8.69921875" style="1047" customWidth="1"/>
    <col min="776" max="776" width="29.3984375" style="1047" customWidth="1"/>
    <col min="777" max="778" width="24.59765625" style="1047" customWidth="1"/>
    <col min="779" max="780" width="2.69921875" style="1047" customWidth="1"/>
    <col min="781" max="1030" width="9" style="1047" customWidth="1"/>
    <col min="1031" max="1031" width="8.69921875" style="1047" customWidth="1"/>
    <col min="1032" max="1032" width="29.3984375" style="1047" customWidth="1"/>
    <col min="1033" max="1034" width="24.59765625" style="1047" customWidth="1"/>
    <col min="1035" max="1036" width="2.69921875" style="1047" customWidth="1"/>
    <col min="1037" max="1286" width="9" style="1047" customWidth="1"/>
    <col min="1287" max="1287" width="8.69921875" style="1047" customWidth="1"/>
    <col min="1288" max="1288" width="29.3984375" style="1047" customWidth="1"/>
    <col min="1289" max="1290" width="24.59765625" style="1047" customWidth="1"/>
    <col min="1291" max="1292" width="2.69921875" style="1047" customWidth="1"/>
    <col min="1293" max="1542" width="9" style="1047" customWidth="1"/>
    <col min="1543" max="1543" width="8.69921875" style="1047" customWidth="1"/>
    <col min="1544" max="1544" width="29.3984375" style="1047" customWidth="1"/>
    <col min="1545" max="1546" width="24.59765625" style="1047" customWidth="1"/>
    <col min="1547" max="1548" width="2.69921875" style="1047" customWidth="1"/>
    <col min="1549" max="1798" width="9" style="1047" customWidth="1"/>
    <col min="1799" max="1799" width="8.69921875" style="1047" customWidth="1"/>
    <col min="1800" max="1800" width="29.3984375" style="1047" customWidth="1"/>
    <col min="1801" max="1802" width="24.59765625" style="1047" customWidth="1"/>
    <col min="1803" max="1804" width="2.69921875" style="1047" customWidth="1"/>
    <col min="1805" max="2054" width="9" style="1047" customWidth="1"/>
    <col min="2055" max="2055" width="8.69921875" style="1047" customWidth="1"/>
    <col min="2056" max="2056" width="29.3984375" style="1047" customWidth="1"/>
    <col min="2057" max="2058" width="24.59765625" style="1047" customWidth="1"/>
    <col min="2059" max="2060" width="2.69921875" style="1047" customWidth="1"/>
    <col min="2061" max="2310" width="9" style="1047" customWidth="1"/>
    <col min="2311" max="2311" width="8.69921875" style="1047" customWidth="1"/>
    <col min="2312" max="2312" width="29.3984375" style="1047" customWidth="1"/>
    <col min="2313" max="2314" width="24.59765625" style="1047" customWidth="1"/>
    <col min="2315" max="2316" width="2.69921875" style="1047" customWidth="1"/>
    <col min="2317" max="2566" width="9" style="1047" customWidth="1"/>
    <col min="2567" max="2567" width="8.69921875" style="1047" customWidth="1"/>
    <col min="2568" max="2568" width="29.3984375" style="1047" customWidth="1"/>
    <col min="2569" max="2570" width="24.59765625" style="1047" customWidth="1"/>
    <col min="2571" max="2572" width="2.69921875" style="1047" customWidth="1"/>
    <col min="2573" max="2822" width="9" style="1047" customWidth="1"/>
    <col min="2823" max="2823" width="8.69921875" style="1047" customWidth="1"/>
    <col min="2824" max="2824" width="29.3984375" style="1047" customWidth="1"/>
    <col min="2825" max="2826" width="24.59765625" style="1047" customWidth="1"/>
    <col min="2827" max="2828" width="2.69921875" style="1047" customWidth="1"/>
    <col min="2829" max="3078" width="9" style="1047" customWidth="1"/>
    <col min="3079" max="3079" width="8.69921875" style="1047" customWidth="1"/>
    <col min="3080" max="3080" width="29.3984375" style="1047" customWidth="1"/>
    <col min="3081" max="3082" width="24.59765625" style="1047" customWidth="1"/>
    <col min="3083" max="3084" width="2.69921875" style="1047" customWidth="1"/>
    <col min="3085" max="3334" width="9" style="1047" customWidth="1"/>
    <col min="3335" max="3335" width="8.69921875" style="1047" customWidth="1"/>
    <col min="3336" max="3336" width="29.3984375" style="1047" customWidth="1"/>
    <col min="3337" max="3338" width="24.59765625" style="1047" customWidth="1"/>
    <col min="3339" max="3340" width="2.69921875" style="1047" customWidth="1"/>
    <col min="3341" max="3590" width="9" style="1047" customWidth="1"/>
    <col min="3591" max="3591" width="8.69921875" style="1047" customWidth="1"/>
    <col min="3592" max="3592" width="29.3984375" style="1047" customWidth="1"/>
    <col min="3593" max="3594" width="24.59765625" style="1047" customWidth="1"/>
    <col min="3595" max="3596" width="2.69921875" style="1047" customWidth="1"/>
    <col min="3597" max="3846" width="9" style="1047" customWidth="1"/>
    <col min="3847" max="3847" width="8.69921875" style="1047" customWidth="1"/>
    <col min="3848" max="3848" width="29.3984375" style="1047" customWidth="1"/>
    <col min="3849" max="3850" width="24.59765625" style="1047" customWidth="1"/>
    <col min="3851" max="3852" width="2.69921875" style="1047" customWidth="1"/>
    <col min="3853" max="4102" width="9" style="1047" customWidth="1"/>
    <col min="4103" max="4103" width="8.69921875" style="1047" customWidth="1"/>
    <col min="4104" max="4104" width="29.3984375" style="1047" customWidth="1"/>
    <col min="4105" max="4106" width="24.59765625" style="1047" customWidth="1"/>
    <col min="4107" max="4108" width="2.69921875" style="1047" customWidth="1"/>
    <col min="4109" max="4358" width="9" style="1047" customWidth="1"/>
    <col min="4359" max="4359" width="8.69921875" style="1047" customWidth="1"/>
    <col min="4360" max="4360" width="29.3984375" style="1047" customWidth="1"/>
    <col min="4361" max="4362" width="24.59765625" style="1047" customWidth="1"/>
    <col min="4363" max="4364" width="2.69921875" style="1047" customWidth="1"/>
    <col min="4365" max="4614" width="9" style="1047" customWidth="1"/>
    <col min="4615" max="4615" width="8.69921875" style="1047" customWidth="1"/>
    <col min="4616" max="4616" width="29.3984375" style="1047" customWidth="1"/>
    <col min="4617" max="4618" width="24.59765625" style="1047" customWidth="1"/>
    <col min="4619" max="4620" width="2.69921875" style="1047" customWidth="1"/>
    <col min="4621" max="4870" width="9" style="1047" customWidth="1"/>
    <col min="4871" max="4871" width="8.69921875" style="1047" customWidth="1"/>
    <col min="4872" max="4872" width="29.3984375" style="1047" customWidth="1"/>
    <col min="4873" max="4874" width="24.59765625" style="1047" customWidth="1"/>
    <col min="4875" max="4876" width="2.69921875" style="1047" customWidth="1"/>
    <col min="4877" max="5126" width="9" style="1047" customWidth="1"/>
    <col min="5127" max="5127" width="8.69921875" style="1047" customWidth="1"/>
    <col min="5128" max="5128" width="29.3984375" style="1047" customWidth="1"/>
    <col min="5129" max="5130" width="24.59765625" style="1047" customWidth="1"/>
    <col min="5131" max="5132" width="2.69921875" style="1047" customWidth="1"/>
    <col min="5133" max="5382" width="9" style="1047" customWidth="1"/>
    <col min="5383" max="5383" width="8.69921875" style="1047" customWidth="1"/>
    <col min="5384" max="5384" width="29.3984375" style="1047" customWidth="1"/>
    <col min="5385" max="5386" width="24.59765625" style="1047" customWidth="1"/>
    <col min="5387" max="5388" width="2.69921875" style="1047" customWidth="1"/>
    <col min="5389" max="5638" width="9" style="1047" customWidth="1"/>
    <col min="5639" max="5639" width="8.69921875" style="1047" customWidth="1"/>
    <col min="5640" max="5640" width="29.3984375" style="1047" customWidth="1"/>
    <col min="5641" max="5642" width="24.59765625" style="1047" customWidth="1"/>
    <col min="5643" max="5644" width="2.69921875" style="1047" customWidth="1"/>
    <col min="5645" max="5894" width="9" style="1047" customWidth="1"/>
    <col min="5895" max="5895" width="8.69921875" style="1047" customWidth="1"/>
    <col min="5896" max="5896" width="29.3984375" style="1047" customWidth="1"/>
    <col min="5897" max="5898" width="24.59765625" style="1047" customWidth="1"/>
    <col min="5899" max="5900" width="2.69921875" style="1047" customWidth="1"/>
    <col min="5901" max="6150" width="9" style="1047" customWidth="1"/>
    <col min="6151" max="6151" width="8.69921875" style="1047" customWidth="1"/>
    <col min="6152" max="6152" width="29.3984375" style="1047" customWidth="1"/>
    <col min="6153" max="6154" width="24.59765625" style="1047" customWidth="1"/>
    <col min="6155" max="6156" width="2.69921875" style="1047" customWidth="1"/>
    <col min="6157" max="6406" width="9" style="1047" customWidth="1"/>
    <col min="6407" max="6407" width="8.69921875" style="1047" customWidth="1"/>
    <col min="6408" max="6408" width="29.3984375" style="1047" customWidth="1"/>
    <col min="6409" max="6410" width="24.59765625" style="1047" customWidth="1"/>
    <col min="6411" max="6412" width="2.69921875" style="1047" customWidth="1"/>
    <col min="6413" max="6662" width="9" style="1047" customWidth="1"/>
    <col min="6663" max="6663" width="8.69921875" style="1047" customWidth="1"/>
    <col min="6664" max="6664" width="29.3984375" style="1047" customWidth="1"/>
    <col min="6665" max="6666" width="24.59765625" style="1047" customWidth="1"/>
    <col min="6667" max="6668" width="2.69921875" style="1047" customWidth="1"/>
    <col min="6669" max="6918" width="9" style="1047" customWidth="1"/>
    <col min="6919" max="6919" width="8.69921875" style="1047" customWidth="1"/>
    <col min="6920" max="6920" width="29.3984375" style="1047" customWidth="1"/>
    <col min="6921" max="6922" width="24.59765625" style="1047" customWidth="1"/>
    <col min="6923" max="6924" width="2.69921875" style="1047" customWidth="1"/>
    <col min="6925" max="7174" width="9" style="1047" customWidth="1"/>
    <col min="7175" max="7175" width="8.69921875" style="1047" customWidth="1"/>
    <col min="7176" max="7176" width="29.3984375" style="1047" customWidth="1"/>
    <col min="7177" max="7178" width="24.59765625" style="1047" customWidth="1"/>
    <col min="7179" max="7180" width="2.69921875" style="1047" customWidth="1"/>
    <col min="7181" max="7430" width="9" style="1047" customWidth="1"/>
    <col min="7431" max="7431" width="8.69921875" style="1047" customWidth="1"/>
    <col min="7432" max="7432" width="29.3984375" style="1047" customWidth="1"/>
    <col min="7433" max="7434" width="24.59765625" style="1047" customWidth="1"/>
    <col min="7435" max="7436" width="2.69921875" style="1047" customWidth="1"/>
    <col min="7437" max="7686" width="9" style="1047" customWidth="1"/>
    <col min="7687" max="7687" width="8.69921875" style="1047" customWidth="1"/>
    <col min="7688" max="7688" width="29.3984375" style="1047" customWidth="1"/>
    <col min="7689" max="7690" width="24.59765625" style="1047" customWidth="1"/>
    <col min="7691" max="7692" width="2.69921875" style="1047" customWidth="1"/>
    <col min="7693" max="7942" width="9" style="1047" customWidth="1"/>
    <col min="7943" max="7943" width="8.69921875" style="1047" customWidth="1"/>
    <col min="7944" max="7944" width="29.3984375" style="1047" customWidth="1"/>
    <col min="7945" max="7946" width="24.59765625" style="1047" customWidth="1"/>
    <col min="7947" max="7948" width="2.69921875" style="1047" customWidth="1"/>
    <col min="7949" max="8198" width="9" style="1047" customWidth="1"/>
    <col min="8199" max="8199" width="8.69921875" style="1047" customWidth="1"/>
    <col min="8200" max="8200" width="29.3984375" style="1047" customWidth="1"/>
    <col min="8201" max="8202" width="24.59765625" style="1047" customWidth="1"/>
    <col min="8203" max="8204" width="2.69921875" style="1047" customWidth="1"/>
    <col min="8205" max="8454" width="9" style="1047" customWidth="1"/>
    <col min="8455" max="8455" width="8.69921875" style="1047" customWidth="1"/>
    <col min="8456" max="8456" width="29.3984375" style="1047" customWidth="1"/>
    <col min="8457" max="8458" width="24.59765625" style="1047" customWidth="1"/>
    <col min="8459" max="8460" width="2.69921875" style="1047" customWidth="1"/>
    <col min="8461" max="8710" width="9" style="1047" customWidth="1"/>
    <col min="8711" max="8711" width="8.69921875" style="1047" customWidth="1"/>
    <col min="8712" max="8712" width="29.3984375" style="1047" customWidth="1"/>
    <col min="8713" max="8714" width="24.59765625" style="1047" customWidth="1"/>
    <col min="8715" max="8716" width="2.69921875" style="1047" customWidth="1"/>
    <col min="8717" max="8966" width="9" style="1047" customWidth="1"/>
    <col min="8967" max="8967" width="8.69921875" style="1047" customWidth="1"/>
    <col min="8968" max="8968" width="29.3984375" style="1047" customWidth="1"/>
    <col min="8969" max="8970" width="24.59765625" style="1047" customWidth="1"/>
    <col min="8971" max="8972" width="2.69921875" style="1047" customWidth="1"/>
    <col min="8973" max="9222" width="9" style="1047" customWidth="1"/>
    <col min="9223" max="9223" width="8.69921875" style="1047" customWidth="1"/>
    <col min="9224" max="9224" width="29.3984375" style="1047" customWidth="1"/>
    <col min="9225" max="9226" width="24.59765625" style="1047" customWidth="1"/>
    <col min="9227" max="9228" width="2.69921875" style="1047" customWidth="1"/>
    <col min="9229" max="9478" width="9" style="1047" customWidth="1"/>
    <col min="9479" max="9479" width="8.69921875" style="1047" customWidth="1"/>
    <col min="9480" max="9480" width="29.3984375" style="1047" customWidth="1"/>
    <col min="9481" max="9482" width="24.59765625" style="1047" customWidth="1"/>
    <col min="9483" max="9484" width="2.69921875" style="1047" customWidth="1"/>
    <col min="9485" max="9734" width="9" style="1047" customWidth="1"/>
    <col min="9735" max="9735" width="8.69921875" style="1047" customWidth="1"/>
    <col min="9736" max="9736" width="29.3984375" style="1047" customWidth="1"/>
    <col min="9737" max="9738" width="24.59765625" style="1047" customWidth="1"/>
    <col min="9739" max="9740" width="2.69921875" style="1047" customWidth="1"/>
    <col min="9741" max="9990" width="9" style="1047" customWidth="1"/>
    <col min="9991" max="9991" width="8.69921875" style="1047" customWidth="1"/>
    <col min="9992" max="9992" width="29.3984375" style="1047" customWidth="1"/>
    <col min="9993" max="9994" width="24.59765625" style="1047" customWidth="1"/>
    <col min="9995" max="9996" width="2.69921875" style="1047" customWidth="1"/>
    <col min="9997" max="10246" width="9" style="1047" customWidth="1"/>
    <col min="10247" max="10247" width="8.69921875" style="1047" customWidth="1"/>
    <col min="10248" max="10248" width="29.3984375" style="1047" customWidth="1"/>
    <col min="10249" max="10250" width="24.59765625" style="1047" customWidth="1"/>
    <col min="10251" max="10252" width="2.69921875" style="1047" customWidth="1"/>
    <col min="10253" max="10502" width="9" style="1047" customWidth="1"/>
    <col min="10503" max="10503" width="8.69921875" style="1047" customWidth="1"/>
    <col min="10504" max="10504" width="29.3984375" style="1047" customWidth="1"/>
    <col min="10505" max="10506" width="24.59765625" style="1047" customWidth="1"/>
    <col min="10507" max="10508" width="2.69921875" style="1047" customWidth="1"/>
    <col min="10509" max="10758" width="9" style="1047" customWidth="1"/>
    <col min="10759" max="10759" width="8.69921875" style="1047" customWidth="1"/>
    <col min="10760" max="10760" width="29.3984375" style="1047" customWidth="1"/>
    <col min="10761" max="10762" width="24.59765625" style="1047" customWidth="1"/>
    <col min="10763" max="10764" width="2.69921875" style="1047" customWidth="1"/>
    <col min="10765" max="11014" width="9" style="1047" customWidth="1"/>
    <col min="11015" max="11015" width="8.69921875" style="1047" customWidth="1"/>
    <col min="11016" max="11016" width="29.3984375" style="1047" customWidth="1"/>
    <col min="11017" max="11018" width="24.59765625" style="1047" customWidth="1"/>
    <col min="11019" max="11020" width="2.69921875" style="1047" customWidth="1"/>
    <col min="11021" max="11270" width="9" style="1047" customWidth="1"/>
    <col min="11271" max="11271" width="8.69921875" style="1047" customWidth="1"/>
    <col min="11272" max="11272" width="29.3984375" style="1047" customWidth="1"/>
    <col min="11273" max="11274" width="24.59765625" style="1047" customWidth="1"/>
    <col min="11275" max="11276" width="2.69921875" style="1047" customWidth="1"/>
    <col min="11277" max="11526" width="9" style="1047" customWidth="1"/>
    <col min="11527" max="11527" width="8.69921875" style="1047" customWidth="1"/>
    <col min="11528" max="11528" width="29.3984375" style="1047" customWidth="1"/>
    <col min="11529" max="11530" width="24.59765625" style="1047" customWidth="1"/>
    <col min="11531" max="11532" width="2.69921875" style="1047" customWidth="1"/>
    <col min="11533" max="11782" width="9" style="1047" customWidth="1"/>
    <col min="11783" max="11783" width="8.69921875" style="1047" customWidth="1"/>
    <col min="11784" max="11784" width="29.3984375" style="1047" customWidth="1"/>
    <col min="11785" max="11786" width="24.59765625" style="1047" customWidth="1"/>
    <col min="11787" max="11788" width="2.69921875" style="1047" customWidth="1"/>
    <col min="11789" max="12038" width="9" style="1047" customWidth="1"/>
    <col min="12039" max="12039" width="8.69921875" style="1047" customWidth="1"/>
    <col min="12040" max="12040" width="29.3984375" style="1047" customWidth="1"/>
    <col min="12041" max="12042" width="24.59765625" style="1047" customWidth="1"/>
    <col min="12043" max="12044" width="2.69921875" style="1047" customWidth="1"/>
    <col min="12045" max="12294" width="9" style="1047" customWidth="1"/>
    <col min="12295" max="12295" width="8.69921875" style="1047" customWidth="1"/>
    <col min="12296" max="12296" width="29.3984375" style="1047" customWidth="1"/>
    <col min="12297" max="12298" width="24.59765625" style="1047" customWidth="1"/>
    <col min="12299" max="12300" width="2.69921875" style="1047" customWidth="1"/>
    <col min="12301" max="12550" width="9" style="1047" customWidth="1"/>
    <col min="12551" max="12551" width="8.69921875" style="1047" customWidth="1"/>
    <col min="12552" max="12552" width="29.3984375" style="1047" customWidth="1"/>
    <col min="12553" max="12554" width="24.59765625" style="1047" customWidth="1"/>
    <col min="12555" max="12556" width="2.69921875" style="1047" customWidth="1"/>
    <col min="12557" max="12806" width="9" style="1047" customWidth="1"/>
    <col min="12807" max="12807" width="8.69921875" style="1047" customWidth="1"/>
    <col min="12808" max="12808" width="29.3984375" style="1047" customWidth="1"/>
    <col min="12809" max="12810" width="24.59765625" style="1047" customWidth="1"/>
    <col min="12811" max="12812" width="2.69921875" style="1047" customWidth="1"/>
    <col min="12813" max="13062" width="9" style="1047" customWidth="1"/>
    <col min="13063" max="13063" width="8.69921875" style="1047" customWidth="1"/>
    <col min="13064" max="13064" width="29.3984375" style="1047" customWidth="1"/>
    <col min="13065" max="13066" width="24.59765625" style="1047" customWidth="1"/>
    <col min="13067" max="13068" width="2.69921875" style="1047" customWidth="1"/>
    <col min="13069" max="13318" width="9" style="1047" customWidth="1"/>
    <col min="13319" max="13319" width="8.69921875" style="1047" customWidth="1"/>
    <col min="13320" max="13320" width="29.3984375" style="1047" customWidth="1"/>
    <col min="13321" max="13322" width="24.59765625" style="1047" customWidth="1"/>
    <col min="13323" max="13324" width="2.69921875" style="1047" customWidth="1"/>
    <col min="13325" max="13574" width="9" style="1047" customWidth="1"/>
    <col min="13575" max="13575" width="8.69921875" style="1047" customWidth="1"/>
    <col min="13576" max="13576" width="29.3984375" style="1047" customWidth="1"/>
    <col min="13577" max="13578" width="24.59765625" style="1047" customWidth="1"/>
    <col min="13579" max="13580" width="2.69921875" style="1047" customWidth="1"/>
    <col min="13581" max="13830" width="9" style="1047" customWidth="1"/>
    <col min="13831" max="13831" width="8.69921875" style="1047" customWidth="1"/>
    <col min="13832" max="13832" width="29.3984375" style="1047" customWidth="1"/>
    <col min="13833" max="13834" width="24.59765625" style="1047" customWidth="1"/>
    <col min="13835" max="13836" width="2.69921875" style="1047" customWidth="1"/>
    <col min="13837" max="14086" width="9" style="1047" customWidth="1"/>
    <col min="14087" max="14087" width="8.69921875" style="1047" customWidth="1"/>
    <col min="14088" max="14088" width="29.3984375" style="1047" customWidth="1"/>
    <col min="14089" max="14090" width="24.59765625" style="1047" customWidth="1"/>
    <col min="14091" max="14092" width="2.69921875" style="1047" customWidth="1"/>
    <col min="14093" max="14342" width="9" style="1047" customWidth="1"/>
    <col min="14343" max="14343" width="8.69921875" style="1047" customWidth="1"/>
    <col min="14344" max="14344" width="29.3984375" style="1047" customWidth="1"/>
    <col min="14345" max="14346" width="24.59765625" style="1047" customWidth="1"/>
    <col min="14347" max="14348" width="2.69921875" style="1047" customWidth="1"/>
    <col min="14349" max="14598" width="9" style="1047" customWidth="1"/>
    <col min="14599" max="14599" width="8.69921875" style="1047" customWidth="1"/>
    <col min="14600" max="14600" width="29.3984375" style="1047" customWidth="1"/>
    <col min="14601" max="14602" width="24.59765625" style="1047" customWidth="1"/>
    <col min="14603" max="14604" width="2.69921875" style="1047" customWidth="1"/>
    <col min="14605" max="14854" width="9" style="1047" customWidth="1"/>
    <col min="14855" max="14855" width="8.69921875" style="1047" customWidth="1"/>
    <col min="14856" max="14856" width="29.3984375" style="1047" customWidth="1"/>
    <col min="14857" max="14858" width="24.59765625" style="1047" customWidth="1"/>
    <col min="14859" max="14860" width="2.69921875" style="1047" customWidth="1"/>
    <col min="14861" max="15110" width="9" style="1047" customWidth="1"/>
    <col min="15111" max="15111" width="8.69921875" style="1047" customWidth="1"/>
    <col min="15112" max="15112" width="29.3984375" style="1047" customWidth="1"/>
    <col min="15113" max="15114" width="24.59765625" style="1047" customWidth="1"/>
    <col min="15115" max="15116" width="2.69921875" style="1047" customWidth="1"/>
    <col min="15117" max="15366" width="9" style="1047" customWidth="1"/>
    <col min="15367" max="15367" width="8.69921875" style="1047" customWidth="1"/>
    <col min="15368" max="15368" width="29.3984375" style="1047" customWidth="1"/>
    <col min="15369" max="15370" width="24.59765625" style="1047" customWidth="1"/>
    <col min="15371" max="15372" width="2.69921875" style="1047" customWidth="1"/>
    <col min="15373" max="15622" width="9" style="1047" customWidth="1"/>
    <col min="15623" max="15623" width="8.69921875" style="1047" customWidth="1"/>
    <col min="15624" max="15624" width="29.3984375" style="1047" customWidth="1"/>
    <col min="15625" max="15626" width="24.59765625" style="1047" customWidth="1"/>
    <col min="15627" max="15628" width="2.69921875" style="1047" customWidth="1"/>
    <col min="15629" max="15878" width="9" style="1047" customWidth="1"/>
    <col min="15879" max="15879" width="8.69921875" style="1047" customWidth="1"/>
    <col min="15880" max="15880" width="29.3984375" style="1047" customWidth="1"/>
    <col min="15881" max="15882" width="24.59765625" style="1047" customWidth="1"/>
    <col min="15883" max="15884" width="2.69921875" style="1047" customWidth="1"/>
    <col min="15885" max="16134" width="9" style="1047" customWidth="1"/>
    <col min="16135" max="16135" width="8.69921875" style="1047" customWidth="1"/>
    <col min="16136" max="16136" width="29.3984375" style="1047" customWidth="1"/>
    <col min="16137" max="16138" width="24.59765625" style="1047" customWidth="1"/>
    <col min="16139" max="16140" width="2.69921875" style="1047" customWidth="1"/>
    <col min="16141" max="16384" width="9" style="1047" customWidth="1"/>
  </cols>
  <sheetData>
    <row r="1" spans="1:19" ht="27" customHeight="1">
      <c r="A1" s="1076" t="s">
        <v>162</v>
      </c>
      <c r="B1" s="1089">
        <f>'2（収支報告書)'!B1</f>
        <v>0</v>
      </c>
      <c r="K1" s="1172"/>
    </row>
    <row r="2" spans="1:19" ht="27" customHeight="1">
      <c r="A2" s="1077" t="s">
        <v>72</v>
      </c>
      <c r="B2" s="1090">
        <f>'2（収支報告書)'!E6</f>
        <v>0</v>
      </c>
      <c r="K2" s="1172"/>
    </row>
    <row r="3" spans="1:19" ht="13.8" customHeight="1"/>
    <row r="4" spans="1:19" ht="27.75" customHeight="1">
      <c r="A4" s="1078"/>
      <c r="B4" s="1078"/>
      <c r="C4" s="1104" t="s">
        <v>109</v>
      </c>
      <c r="D4" s="1116">
        <f>'2（収支報告書)'!A9</f>
        <v>7</v>
      </c>
      <c r="E4" s="1130" t="s">
        <v>568</v>
      </c>
      <c r="F4" s="1078"/>
      <c r="G4" s="1078"/>
      <c r="H4" s="1078"/>
      <c r="I4" s="1078"/>
      <c r="J4" s="1078"/>
    </row>
    <row r="5" spans="1:19" s="1075" customFormat="1" ht="27.75" customHeight="1">
      <c r="A5" s="1078" t="s">
        <v>39</v>
      </c>
      <c r="B5" s="1078"/>
      <c r="C5" s="1078"/>
      <c r="D5" s="1078"/>
      <c r="E5" s="1078"/>
      <c r="F5" s="1078"/>
      <c r="G5" s="1078"/>
      <c r="H5" s="1078"/>
      <c r="I5" s="1078"/>
      <c r="J5" s="1078"/>
      <c r="K5" s="1173"/>
      <c r="L5" s="1173"/>
      <c r="M5" s="1174"/>
      <c r="N5" s="1173"/>
      <c r="O5" s="1173"/>
      <c r="P5" s="1173"/>
      <c r="Q5" s="1173"/>
      <c r="R5" s="1173"/>
      <c r="S5" s="1173"/>
    </row>
    <row r="6" spans="1:19" ht="27.75" customHeight="1">
      <c r="C6" s="1105"/>
      <c r="D6" s="1105"/>
      <c r="E6" s="1105"/>
      <c r="F6" s="1105"/>
      <c r="G6" s="1153" t="s">
        <v>536</v>
      </c>
      <c r="H6" s="1153"/>
      <c r="I6" s="1153"/>
      <c r="J6" s="1153"/>
    </row>
    <row r="7" spans="1:19" ht="27.75" customHeight="1">
      <c r="C7" s="1105"/>
      <c r="D7" s="1105"/>
      <c r="E7" s="1105"/>
      <c r="F7" s="1105"/>
      <c r="G7" s="1105"/>
      <c r="H7" s="1105"/>
      <c r="I7" s="1105"/>
      <c r="J7" s="1105" t="s">
        <v>430</v>
      </c>
    </row>
    <row r="8" spans="1:19" ht="38.25" customHeight="1">
      <c r="A8" s="1079" t="s">
        <v>40</v>
      </c>
      <c r="B8" s="1091"/>
      <c r="C8" s="1106" t="s">
        <v>158</v>
      </c>
      <c r="D8" s="1117" t="s">
        <v>9</v>
      </c>
      <c r="E8" s="1131" t="s">
        <v>428</v>
      </c>
      <c r="F8" s="1142"/>
      <c r="G8" s="1142"/>
      <c r="H8" s="1142"/>
      <c r="I8" s="1142"/>
      <c r="J8" s="1155" t="s">
        <v>36</v>
      </c>
    </row>
    <row r="9" spans="1:19" ht="51" customHeight="1">
      <c r="A9" s="1080"/>
      <c r="B9" s="1092"/>
      <c r="C9" s="1107"/>
      <c r="D9" s="1118"/>
      <c r="E9" s="1132" t="s">
        <v>429</v>
      </c>
      <c r="F9" s="1143" t="s">
        <v>400</v>
      </c>
      <c r="G9" s="1143" t="s">
        <v>531</v>
      </c>
      <c r="H9" s="1143" t="s">
        <v>403</v>
      </c>
      <c r="I9" s="1154" t="s">
        <v>532</v>
      </c>
      <c r="J9" s="1156"/>
    </row>
    <row r="10" spans="1:19" ht="38.25" customHeight="1">
      <c r="A10" s="1081" t="s">
        <v>41</v>
      </c>
      <c r="B10" s="1093" t="s">
        <v>699</v>
      </c>
      <c r="C10" s="1108">
        <f>SUM(D10:I10)</f>
        <v>0</v>
      </c>
      <c r="D10" s="1119"/>
      <c r="E10" s="1133"/>
      <c r="F10" s="1144"/>
      <c r="G10" s="1144"/>
      <c r="H10" s="1144"/>
      <c r="I10" s="1144"/>
      <c r="J10" s="1157"/>
    </row>
    <row r="11" spans="1:19" ht="38.25" customHeight="1">
      <c r="A11" s="1082"/>
      <c r="B11" s="1094" t="s">
        <v>288</v>
      </c>
      <c r="C11" s="1109">
        <f>SUM(D11:I11)</f>
        <v>0</v>
      </c>
      <c r="D11" s="1120"/>
      <c r="E11" s="1134"/>
      <c r="F11" s="1138"/>
      <c r="G11" s="1138"/>
      <c r="H11" s="1138"/>
      <c r="I11" s="1138"/>
      <c r="J11" s="1158"/>
    </row>
    <row r="12" spans="1:19" ht="38.25" customHeight="1">
      <c r="A12" s="1082"/>
      <c r="B12" s="1095" t="s">
        <v>28</v>
      </c>
      <c r="C12" s="1110">
        <f>SUM(D12:I12)</f>
        <v>0</v>
      </c>
      <c r="D12" s="1121">
        <v>0</v>
      </c>
      <c r="E12" s="1134"/>
      <c r="F12" s="1145">
        <v>0</v>
      </c>
      <c r="G12" s="1145">
        <v>0</v>
      </c>
      <c r="H12" s="1145">
        <v>0</v>
      </c>
      <c r="I12" s="1145">
        <v>0</v>
      </c>
      <c r="J12" s="1159" t="s">
        <v>526</v>
      </c>
    </row>
    <row r="13" spans="1:19" ht="38.25" customHeight="1">
      <c r="A13" s="1083"/>
      <c r="B13" s="1096" t="s">
        <v>164</v>
      </c>
      <c r="C13" s="1111">
        <f>SUM(D13:I13)</f>
        <v>0</v>
      </c>
      <c r="D13" s="1122"/>
      <c r="E13" s="1135"/>
      <c r="F13" s="1139"/>
      <c r="G13" s="1139"/>
      <c r="H13" s="1139"/>
      <c r="I13" s="1139"/>
      <c r="J13" s="1160" t="s">
        <v>526</v>
      </c>
    </row>
    <row r="14" spans="1:19" ht="38.25" customHeight="1">
      <c r="A14" s="1083"/>
      <c r="B14" s="1097" t="s">
        <v>43</v>
      </c>
      <c r="C14" s="1112">
        <f>SUM(C10:C13)</f>
        <v>0</v>
      </c>
      <c r="D14" s="1123">
        <f>SUM(D10:D13)</f>
        <v>0</v>
      </c>
      <c r="E14" s="1136"/>
      <c r="F14" s="1146">
        <f>SUM(F10:F13)</f>
        <v>0</v>
      </c>
      <c r="G14" s="1146">
        <f>SUM(G10:G13)</f>
        <v>0</v>
      </c>
      <c r="H14" s="1146">
        <f>SUM(H10:H13)</f>
        <v>0</v>
      </c>
      <c r="I14" s="1146">
        <f>SUM(I10:I13)</f>
        <v>0</v>
      </c>
      <c r="J14" s="1161"/>
    </row>
    <row r="15" spans="1:19" ht="38.25" customHeight="1">
      <c r="A15" s="1084" t="s">
        <v>45</v>
      </c>
      <c r="B15" s="1098" t="s">
        <v>47</v>
      </c>
      <c r="C15" s="1113">
        <f t="shared" ref="C15:C33" si="0">SUM(D15:I15)</f>
        <v>0</v>
      </c>
      <c r="D15" s="1124">
        <f>'４（金銭出納簿・今年度）'!D296</f>
        <v>0</v>
      </c>
      <c r="E15" s="1137"/>
      <c r="F15" s="1147">
        <f>'４（金銭出納簿・今年度）'!D297</f>
        <v>0</v>
      </c>
      <c r="G15" s="1137"/>
      <c r="H15" s="1137"/>
      <c r="I15" s="1137"/>
      <c r="J15" s="1162"/>
    </row>
    <row r="16" spans="1:19" ht="38.25" customHeight="1">
      <c r="A16" s="1085"/>
      <c r="B16" s="1094" t="s">
        <v>23</v>
      </c>
      <c r="C16" s="1109">
        <f t="shared" si="0"/>
        <v>0</v>
      </c>
      <c r="D16" s="1125">
        <f>'４（金銭出納簿・今年度）'!E296</f>
        <v>0</v>
      </c>
      <c r="E16" s="1138"/>
      <c r="F16" s="1148">
        <f>'４（金銭出納簿・今年度）'!E297</f>
        <v>0</v>
      </c>
      <c r="G16" s="1148">
        <f>'４（金銭出納簿・今年度）'!E298</f>
        <v>0</v>
      </c>
      <c r="H16" s="1148">
        <f>'４（金銭出納簿・今年度）'!E299</f>
        <v>0</v>
      </c>
      <c r="I16" s="1148">
        <f>'４（金銭出納簿・今年度）'!E300</f>
        <v>0</v>
      </c>
      <c r="J16" s="1163"/>
    </row>
    <row r="17" spans="1:11" ht="38.25" customHeight="1">
      <c r="A17" s="1085"/>
      <c r="B17" s="1094" t="s">
        <v>154</v>
      </c>
      <c r="C17" s="1109">
        <f t="shared" si="0"/>
        <v>0</v>
      </c>
      <c r="D17" s="1125">
        <f>'４（金銭出納簿・今年度）'!F296</f>
        <v>0</v>
      </c>
      <c r="E17" s="1138"/>
      <c r="F17" s="1148">
        <f>'４（金銭出納簿・今年度）'!F297</f>
        <v>0</v>
      </c>
      <c r="G17" s="1148">
        <f>'４（金銭出納簿・今年度）'!F298</f>
        <v>0</v>
      </c>
      <c r="H17" s="1148">
        <f>'４（金銭出納簿・今年度）'!F299</f>
        <v>0</v>
      </c>
      <c r="I17" s="1148">
        <f>'４（金銭出納簿・今年度）'!F300</f>
        <v>0</v>
      </c>
      <c r="J17" s="1163"/>
      <c r="K17" s="1172"/>
    </row>
    <row r="18" spans="1:11" ht="38.25" customHeight="1">
      <c r="A18" s="1085"/>
      <c r="B18" s="1094" t="s">
        <v>87</v>
      </c>
      <c r="C18" s="1109">
        <f t="shared" si="0"/>
        <v>0</v>
      </c>
      <c r="D18" s="1125">
        <f>'４（金銭出納簿・今年度）'!G296</f>
        <v>0</v>
      </c>
      <c r="E18" s="1138"/>
      <c r="F18" s="1148">
        <f>'４（金銭出納簿・今年度）'!G297</f>
        <v>0</v>
      </c>
      <c r="G18" s="1148">
        <f>'４（金銭出納簿・今年度）'!G298</f>
        <v>0</v>
      </c>
      <c r="H18" s="1148">
        <f>'４（金銭出納簿・今年度）'!G299</f>
        <v>0</v>
      </c>
      <c r="I18" s="1148">
        <f>'４（金銭出納簿・今年度）'!G300</f>
        <v>0</v>
      </c>
      <c r="J18" s="1163"/>
      <c r="K18" s="1172"/>
    </row>
    <row r="19" spans="1:11" ht="38.25" customHeight="1">
      <c r="A19" s="1085"/>
      <c r="B19" s="1094" t="s">
        <v>52</v>
      </c>
      <c r="C19" s="1109">
        <f t="shared" si="0"/>
        <v>0</v>
      </c>
      <c r="D19" s="1125">
        <f>'４（金銭出納簿・今年度）'!H296</f>
        <v>0</v>
      </c>
      <c r="E19" s="1138"/>
      <c r="F19" s="1148">
        <f>'４（金銭出納簿・今年度）'!H297</f>
        <v>0</v>
      </c>
      <c r="G19" s="1148">
        <f>'４（金銭出納簿・今年度）'!H298</f>
        <v>0</v>
      </c>
      <c r="H19" s="1148">
        <f>'４（金銭出納簿・今年度）'!H299</f>
        <v>0</v>
      </c>
      <c r="I19" s="1148">
        <f>'４（金銭出納簿・今年度）'!H300</f>
        <v>0</v>
      </c>
      <c r="J19" s="1163"/>
    </row>
    <row r="20" spans="1:11" ht="38.25" customHeight="1">
      <c r="A20" s="1085"/>
      <c r="B20" s="1094" t="s">
        <v>12</v>
      </c>
      <c r="C20" s="1109">
        <f t="shared" si="0"/>
        <v>0</v>
      </c>
      <c r="D20" s="1125">
        <f>'４（金銭出納簿・今年度）'!I296</f>
        <v>0</v>
      </c>
      <c r="E20" s="1138"/>
      <c r="F20" s="1148">
        <f>'４（金銭出納簿・今年度）'!I297</f>
        <v>0</v>
      </c>
      <c r="G20" s="1148">
        <f>'４（金銭出納簿・今年度）'!I298</f>
        <v>0</v>
      </c>
      <c r="H20" s="1148">
        <f>'４（金銭出納簿・今年度）'!I299</f>
        <v>0</v>
      </c>
      <c r="I20" s="1148">
        <f>'４（金銭出納簿・今年度）'!I300</f>
        <v>0</v>
      </c>
      <c r="J20" s="1163"/>
    </row>
    <row r="21" spans="1:11" ht="38.25" customHeight="1">
      <c r="A21" s="1085"/>
      <c r="B21" s="1094" t="s">
        <v>475</v>
      </c>
      <c r="C21" s="1109">
        <f t="shared" si="0"/>
        <v>0</v>
      </c>
      <c r="D21" s="1125">
        <f>'４（金銭出納簿・今年度）'!J296</f>
        <v>0</v>
      </c>
      <c r="E21" s="1138"/>
      <c r="F21" s="1148">
        <f>'４（金銭出納簿・今年度）'!J297</f>
        <v>0</v>
      </c>
      <c r="G21" s="1148">
        <f>'４（金銭出納簿・今年度）'!J298</f>
        <v>0</v>
      </c>
      <c r="H21" s="1148">
        <f>'４（金銭出納簿・今年度）'!J299</f>
        <v>0</v>
      </c>
      <c r="I21" s="1148">
        <f>'４（金銭出納簿・今年度）'!J300</f>
        <v>0</v>
      </c>
      <c r="J21" s="1164"/>
      <c r="K21" s="1172"/>
    </row>
    <row r="22" spans="1:11" ht="38.25" customHeight="1">
      <c r="A22" s="1085"/>
      <c r="B22" s="1094" t="s">
        <v>179</v>
      </c>
      <c r="C22" s="1109">
        <f t="shared" si="0"/>
        <v>0</v>
      </c>
      <c r="D22" s="1125">
        <f>'４（金銭出納簿・今年度）'!K296</f>
        <v>0</v>
      </c>
      <c r="E22" s="1138"/>
      <c r="F22" s="1148">
        <f>'４（金銭出納簿・今年度）'!K297</f>
        <v>0</v>
      </c>
      <c r="G22" s="1148">
        <f>'４（金銭出納簿・今年度）'!K298</f>
        <v>0</v>
      </c>
      <c r="H22" s="1148">
        <f>'４（金銭出納簿・今年度）'!K299</f>
        <v>0</v>
      </c>
      <c r="I22" s="1148">
        <f>'４（金銭出納簿・今年度）'!K300</f>
        <v>0</v>
      </c>
      <c r="J22" s="1164"/>
      <c r="K22" s="1172"/>
    </row>
    <row r="23" spans="1:11" ht="38.25" customHeight="1">
      <c r="A23" s="1085"/>
      <c r="B23" s="1094" t="s">
        <v>57</v>
      </c>
      <c r="C23" s="1109">
        <f t="shared" si="0"/>
        <v>0</v>
      </c>
      <c r="D23" s="1125">
        <f>'４（金銭出納簿・今年度）'!L296</f>
        <v>0</v>
      </c>
      <c r="E23" s="1138"/>
      <c r="F23" s="1148">
        <f>'４（金銭出納簿・今年度）'!L297</f>
        <v>0</v>
      </c>
      <c r="G23" s="1148">
        <f>'４（金銭出納簿・今年度）'!L298</f>
        <v>0</v>
      </c>
      <c r="H23" s="1148">
        <f>'４（金銭出納簿・今年度）'!L299</f>
        <v>0</v>
      </c>
      <c r="I23" s="1148">
        <f>'４（金銭出納簿・今年度）'!L300</f>
        <v>0</v>
      </c>
      <c r="J23" s="1163"/>
    </row>
    <row r="24" spans="1:11" ht="38.25" customHeight="1">
      <c r="A24" s="1085"/>
      <c r="B24" s="1095" t="s">
        <v>166</v>
      </c>
      <c r="C24" s="1110">
        <f t="shared" si="0"/>
        <v>0</v>
      </c>
      <c r="D24" s="1125">
        <f>'４（金銭出納簿・今年度）'!M296</f>
        <v>0</v>
      </c>
      <c r="E24" s="1138"/>
      <c r="F24" s="1148">
        <f>'４（金銭出納簿・今年度）'!M297</f>
        <v>0</v>
      </c>
      <c r="G24" s="1148">
        <f>'４（金銭出納簿・今年度）'!M298</f>
        <v>0</v>
      </c>
      <c r="H24" s="1148">
        <f>'４（金銭出納簿・今年度）'!M299</f>
        <v>0</v>
      </c>
      <c r="I24" s="1148">
        <f>'４（金銭出納簿・今年度）'!M300</f>
        <v>0</v>
      </c>
      <c r="J24" s="1165"/>
    </row>
    <row r="25" spans="1:11" ht="38.25" customHeight="1">
      <c r="A25" s="1085"/>
      <c r="B25" s="1095" t="s">
        <v>167</v>
      </c>
      <c r="C25" s="1110">
        <f t="shared" si="0"/>
        <v>0</v>
      </c>
      <c r="D25" s="1125">
        <f>'４（金銭出納簿・今年度）'!N296</f>
        <v>0</v>
      </c>
      <c r="E25" s="1138"/>
      <c r="F25" s="1148">
        <f>'４（金銭出納簿・今年度）'!N297</f>
        <v>0</v>
      </c>
      <c r="G25" s="1148">
        <f>'４（金銭出納簿・今年度）'!N298</f>
        <v>0</v>
      </c>
      <c r="H25" s="1148">
        <f>'４（金銭出納簿・今年度）'!N299</f>
        <v>0</v>
      </c>
      <c r="I25" s="1148">
        <f>'４（金銭出納簿・今年度）'!N300</f>
        <v>0</v>
      </c>
      <c r="J25" s="1165"/>
    </row>
    <row r="26" spans="1:11" ht="38.25" customHeight="1">
      <c r="A26" s="1085"/>
      <c r="B26" s="1095" t="s">
        <v>405</v>
      </c>
      <c r="C26" s="1110">
        <f t="shared" si="0"/>
        <v>0</v>
      </c>
      <c r="D26" s="1125">
        <f>'４（金銭出納簿・今年度）'!O296</f>
        <v>0</v>
      </c>
      <c r="E26" s="1138"/>
      <c r="F26" s="1148">
        <f>'４（金銭出納簿・今年度）'!O297</f>
        <v>0</v>
      </c>
      <c r="G26" s="1148">
        <f>'４（金銭出納簿・今年度）'!O298</f>
        <v>0</v>
      </c>
      <c r="H26" s="1148">
        <f>'４（金銭出納簿・今年度）'!O299</f>
        <v>0</v>
      </c>
      <c r="I26" s="1148">
        <f>'４（金銭出納簿・今年度）'!O300</f>
        <v>0</v>
      </c>
      <c r="J26" s="1165"/>
      <c r="K26" s="1172"/>
    </row>
    <row r="27" spans="1:11" ht="38.25" customHeight="1">
      <c r="A27" s="1085"/>
      <c r="B27" s="1095" t="s">
        <v>170</v>
      </c>
      <c r="C27" s="1110">
        <f t="shared" si="0"/>
        <v>0</v>
      </c>
      <c r="D27" s="1125">
        <f>'４（金銭出納簿・今年度）'!P296</f>
        <v>0</v>
      </c>
      <c r="E27" s="1138"/>
      <c r="F27" s="1148">
        <f>'４（金銭出納簿・今年度）'!P297</f>
        <v>0</v>
      </c>
      <c r="G27" s="1148">
        <f>'４（金銭出納簿・今年度）'!P298</f>
        <v>0</v>
      </c>
      <c r="H27" s="1148">
        <f>'４（金銭出納簿・今年度）'!P299</f>
        <v>0</v>
      </c>
      <c r="I27" s="1148">
        <f>'４（金銭出納簿・今年度）'!P300</f>
        <v>0</v>
      </c>
      <c r="J27" s="1165"/>
    </row>
    <row r="28" spans="1:11" ht="38.25" customHeight="1">
      <c r="A28" s="1085"/>
      <c r="B28" s="1096" t="s">
        <v>17</v>
      </c>
      <c r="C28" s="1111">
        <f t="shared" si="0"/>
        <v>0</v>
      </c>
      <c r="D28" s="1126">
        <f>'４（金銭出納簿・今年度）'!Q296</f>
        <v>0</v>
      </c>
      <c r="E28" s="1139"/>
      <c r="F28" s="1149">
        <f>'４（金銭出納簿・今年度）'!Q297</f>
        <v>0</v>
      </c>
      <c r="G28" s="1149">
        <f>'４（金銭出納簿・今年度）'!Q298</f>
        <v>0</v>
      </c>
      <c r="H28" s="1149">
        <f>'４（金銭出納簿・今年度）'!Q299</f>
        <v>0</v>
      </c>
      <c r="I28" s="1149">
        <f>'４（金銭出納簿・今年度）'!Q300</f>
        <v>0</v>
      </c>
      <c r="J28" s="1166"/>
    </row>
    <row r="29" spans="1:11" ht="38.25" customHeight="1">
      <c r="A29" s="1086"/>
      <c r="B29" s="1099" t="s">
        <v>58</v>
      </c>
      <c r="C29" s="1114">
        <f t="shared" si="0"/>
        <v>0</v>
      </c>
      <c r="D29" s="1127">
        <f>SUM(D15:D28)</f>
        <v>0</v>
      </c>
      <c r="E29" s="1136"/>
      <c r="F29" s="1150">
        <f>SUM(F15:F28)</f>
        <v>0</v>
      </c>
      <c r="G29" s="1150">
        <f>SUM(G15:G28)</f>
        <v>0</v>
      </c>
      <c r="H29" s="1150">
        <f>SUM(H15:H28)</f>
        <v>0</v>
      </c>
      <c r="I29" s="1150">
        <f>SUM(I15:I28)</f>
        <v>0</v>
      </c>
      <c r="J29" s="1167"/>
    </row>
    <row r="30" spans="1:11" ht="38.25" customHeight="1">
      <c r="A30" s="1084" t="s">
        <v>172</v>
      </c>
      <c r="B30" s="1100"/>
      <c r="C30" s="1113">
        <f t="shared" si="0"/>
        <v>0</v>
      </c>
      <c r="D30" s="1124">
        <f>D14-D29</f>
        <v>0</v>
      </c>
      <c r="E30" s="1137"/>
      <c r="F30" s="1147">
        <f>F14-F29</f>
        <v>0</v>
      </c>
      <c r="G30" s="1147">
        <f>G14-G29</f>
        <v>0</v>
      </c>
      <c r="H30" s="1147">
        <f>H14-H29</f>
        <v>0</v>
      </c>
      <c r="I30" s="1147">
        <f>I14-I29</f>
        <v>0</v>
      </c>
      <c r="J30" s="1168" t="s">
        <v>569</v>
      </c>
    </row>
    <row r="31" spans="1:11" ht="38.25" customHeight="1">
      <c r="A31" s="1087"/>
      <c r="B31" s="1101" t="s">
        <v>173</v>
      </c>
      <c r="C31" s="1109">
        <f t="shared" si="0"/>
        <v>0</v>
      </c>
      <c r="D31" s="1120"/>
      <c r="E31" s="1138"/>
      <c r="F31" s="1151"/>
      <c r="G31" s="1151"/>
      <c r="H31" s="1151"/>
      <c r="I31" s="1151"/>
      <c r="J31" s="1169"/>
    </row>
    <row r="32" spans="1:11" ht="38.25" customHeight="1">
      <c r="A32" s="1087"/>
      <c r="B32" s="1102" t="s">
        <v>540</v>
      </c>
      <c r="C32" s="1109">
        <f t="shared" si="0"/>
        <v>0</v>
      </c>
      <c r="D32" s="1128"/>
      <c r="E32" s="1140"/>
      <c r="F32" s="1152"/>
      <c r="G32" s="1152"/>
      <c r="H32" s="1152"/>
      <c r="I32" s="1152"/>
      <c r="J32" s="1170"/>
    </row>
    <row r="33" spans="1:10" ht="38.25" customHeight="1">
      <c r="A33" s="1088"/>
      <c r="B33" s="1103" t="s">
        <v>731</v>
      </c>
      <c r="C33" s="1115">
        <f t="shared" si="0"/>
        <v>0</v>
      </c>
      <c r="D33" s="1129"/>
      <c r="E33" s="1141"/>
      <c r="F33" s="1141"/>
      <c r="G33" s="1141"/>
      <c r="H33" s="1141"/>
      <c r="I33" s="1141"/>
      <c r="J33" s="1171"/>
    </row>
    <row r="34" spans="1:10" ht="38.25" customHeight="1"/>
  </sheetData>
  <sheetProtection password="DD53" sheet="1" objects="1" scenarios="1" selectLockedCells="1"/>
  <mergeCells count="10">
    <mergeCell ref="A5:J5"/>
    <mergeCell ref="G6:J6"/>
    <mergeCell ref="E8:I8"/>
    <mergeCell ref="A30:B30"/>
    <mergeCell ref="A8:B9"/>
    <mergeCell ref="C8:C9"/>
    <mergeCell ref="D8:D9"/>
    <mergeCell ref="J8:J9"/>
    <mergeCell ref="A10:A14"/>
    <mergeCell ref="A15:A29"/>
  </mergeCells>
  <phoneticPr fontId="26"/>
  <printOptions horizontalCentered="1"/>
  <pageMargins left="0.39370078740157483" right="0.19685039370078741" top="0.39370078740157483" bottom="0.39370078740157483" header="0.31496062992125984" footer="0.31496062992125984"/>
  <pageSetup paperSize="9" scale="64" fitToWidth="1" fitToHeight="1" orientation="portrait" usePrinterDefaults="1" r:id="rId1"/>
  <headerFooter>
    <oddFooter>&amp;R&amp;A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M73"/>
  <sheetViews>
    <sheetView view="pageBreakPreview" zoomScale="90" zoomScaleSheetLayoutView="90" workbookViewId="0">
      <selection activeCell="E18" sqref="E18:L18"/>
    </sheetView>
  </sheetViews>
  <sheetFormatPr defaultColWidth="9" defaultRowHeight="13.2"/>
  <cols>
    <col min="1" max="1" width="25.59765625" style="1175" customWidth="1"/>
    <col min="2" max="2" width="8.8984375" style="1175" customWidth="1"/>
    <col min="3" max="3" width="10.69921875" style="1175" customWidth="1"/>
    <col min="4" max="4" width="4.8984375" style="1175" customWidth="1"/>
    <col min="5" max="5" width="10.69921875" style="1175" customWidth="1"/>
    <col min="6" max="6" width="4.8984375" style="1175" customWidth="1"/>
    <col min="7" max="7" width="10.69921875" style="1175" customWidth="1"/>
    <col min="8" max="8" width="4.8984375" style="1175" customWidth="1"/>
    <col min="9" max="9" width="10.69921875" style="1175" customWidth="1"/>
    <col min="10" max="10" width="4.8984375" style="1175" customWidth="1"/>
    <col min="11" max="11" width="10.69921875" style="1175" customWidth="1"/>
    <col min="12" max="12" width="4.8984375" style="1175" customWidth="1"/>
    <col min="13" max="16384" width="9" style="1175"/>
  </cols>
  <sheetData>
    <row r="1" spans="1:13" ht="21">
      <c r="A1" s="1177" t="s">
        <v>362</v>
      </c>
      <c r="B1" s="1203">
        <f>'2（収支報告書)'!A9</f>
        <v>7</v>
      </c>
      <c r="C1" s="1215" t="s">
        <v>572</v>
      </c>
      <c r="D1" s="1238"/>
      <c r="E1" s="1238"/>
      <c r="F1" s="1238"/>
      <c r="G1" s="1238"/>
      <c r="H1" s="1238"/>
      <c r="I1" s="1238"/>
      <c r="J1" s="1238"/>
      <c r="K1" s="1238"/>
      <c r="L1" s="1238"/>
    </row>
    <row r="2" spans="1:13" ht="6" customHeight="1">
      <c r="A2" s="1178"/>
      <c r="B2" s="1178"/>
      <c r="C2" s="1178"/>
      <c r="D2" s="1178"/>
      <c r="E2" s="1178"/>
      <c r="F2" s="1178"/>
      <c r="G2" s="1178"/>
      <c r="H2" s="1178"/>
      <c r="I2" s="1178"/>
      <c r="J2" s="1178"/>
      <c r="K2" s="1178"/>
      <c r="L2" s="1178"/>
    </row>
    <row r="3" spans="1:13" ht="22.5" customHeight="1">
      <c r="A3" s="1178"/>
      <c r="B3" s="1178"/>
      <c r="C3" s="1178"/>
      <c r="D3" s="1178"/>
      <c r="E3" s="1178"/>
      <c r="F3" s="1178"/>
      <c r="G3" s="1077" t="s">
        <v>146</v>
      </c>
      <c r="H3" s="1089">
        <f>'2（収支報告書)'!B1</f>
        <v>0</v>
      </c>
      <c r="I3" s="1089"/>
      <c r="J3" s="1089"/>
      <c r="K3" s="1089"/>
      <c r="L3" s="1089"/>
      <c r="M3" s="1299"/>
    </row>
    <row r="4" spans="1:13" ht="22.5" customHeight="1">
      <c r="A4" s="1179"/>
      <c r="B4" s="1179"/>
      <c r="C4" s="1179"/>
      <c r="D4" s="1179"/>
      <c r="E4" s="1179"/>
      <c r="G4" s="1077" t="s">
        <v>103</v>
      </c>
      <c r="H4" s="1090">
        <f>'2（収支報告書)'!E6</f>
        <v>0</v>
      </c>
      <c r="I4" s="1090"/>
      <c r="J4" s="1090"/>
      <c r="K4" s="1090"/>
      <c r="L4" s="1090"/>
    </row>
    <row r="5" spans="1:13" ht="14.4">
      <c r="A5" s="1180"/>
      <c r="B5" s="1179"/>
      <c r="C5" s="1179"/>
      <c r="D5" s="1179"/>
      <c r="E5" s="1179"/>
    </row>
    <row r="6" spans="1:13" ht="14.4">
      <c r="A6" s="1047" t="s">
        <v>198</v>
      </c>
      <c r="B6" s="1047"/>
      <c r="C6" s="1047"/>
      <c r="D6" s="1047"/>
    </row>
    <row r="7" spans="1:13" ht="18" customHeight="1">
      <c r="A7" s="1181" t="s">
        <v>438</v>
      </c>
      <c r="B7" s="1204"/>
      <c r="C7" s="1216">
        <f>SUM(C8:C13)</f>
        <v>0</v>
      </c>
      <c r="D7" s="1239" t="s">
        <v>148</v>
      </c>
      <c r="E7" s="1248" t="s">
        <v>732</v>
      </c>
      <c r="F7" s="1258"/>
      <c r="G7" s="1258"/>
      <c r="H7" s="1258"/>
      <c r="I7" s="1258"/>
      <c r="J7" s="1258"/>
      <c r="K7" s="1258"/>
      <c r="L7" s="1258"/>
    </row>
    <row r="8" spans="1:13" ht="18" customHeight="1">
      <c r="A8" s="1182" t="s">
        <v>195</v>
      </c>
      <c r="B8" s="1205"/>
      <c r="C8" s="1217">
        <f>'6（収支実績・決算書）'!D31+'6（収支実績・決算書）'!D32</f>
        <v>0</v>
      </c>
      <c r="D8" s="1240" t="s">
        <v>148</v>
      </c>
      <c r="E8" s="1248"/>
      <c r="F8" s="1258"/>
      <c r="G8" s="1258"/>
      <c r="H8" s="1258"/>
      <c r="I8" s="1258"/>
      <c r="J8" s="1258"/>
      <c r="K8" s="1258"/>
      <c r="L8" s="1258"/>
    </row>
    <row r="9" spans="1:13" ht="18" customHeight="1">
      <c r="A9" s="1183" t="s">
        <v>4</v>
      </c>
      <c r="B9" s="1206"/>
      <c r="C9" s="1218"/>
      <c r="D9" s="1241" t="s">
        <v>148</v>
      </c>
      <c r="E9" s="1248"/>
      <c r="F9" s="1258"/>
      <c r="G9" s="1258"/>
      <c r="H9" s="1258"/>
      <c r="I9" s="1258"/>
      <c r="J9" s="1258"/>
      <c r="K9" s="1258"/>
      <c r="L9" s="1258"/>
    </row>
    <row r="10" spans="1:13" ht="18" customHeight="1">
      <c r="A10" s="1184" t="s">
        <v>327</v>
      </c>
      <c r="B10" s="1207"/>
      <c r="C10" s="1219">
        <f>'6（収支実績・決算書）'!F31+'6（収支実績・決算書）'!F32</f>
        <v>0</v>
      </c>
      <c r="D10" s="1241" t="s">
        <v>148</v>
      </c>
    </row>
    <row r="11" spans="1:13" ht="18" customHeight="1">
      <c r="A11" s="1183" t="s">
        <v>533</v>
      </c>
      <c r="B11" s="1206"/>
      <c r="C11" s="1219">
        <f>'6（収支実績・決算書）'!G31+'6（収支実績・決算書）'!G32</f>
        <v>0</v>
      </c>
      <c r="D11" s="1241" t="s">
        <v>148</v>
      </c>
    </row>
    <row r="12" spans="1:13" ht="18" customHeight="1">
      <c r="A12" s="1183" t="s">
        <v>459</v>
      </c>
      <c r="B12" s="1206"/>
      <c r="C12" s="1219">
        <f>'6（収支実績・決算書）'!H31+'6（収支実績・決算書）'!H32</f>
        <v>0</v>
      </c>
      <c r="D12" s="1241" t="s">
        <v>148</v>
      </c>
    </row>
    <row r="13" spans="1:13" ht="18" customHeight="1">
      <c r="A13" s="1183" t="s">
        <v>534</v>
      </c>
      <c r="B13" s="1206"/>
      <c r="C13" s="1220">
        <f>'6（収支実績・決算書）'!I31+'6（収支実績・決算書）'!I32</f>
        <v>0</v>
      </c>
      <c r="D13" s="1241" t="s">
        <v>148</v>
      </c>
    </row>
    <row r="14" spans="1:13" ht="18" customHeight="1">
      <c r="A14" s="1185"/>
      <c r="B14" s="1185"/>
      <c r="C14" s="1221"/>
      <c r="D14" s="1242"/>
      <c r="E14" s="1249"/>
      <c r="F14" s="1249"/>
      <c r="G14" s="1249"/>
      <c r="H14" s="1249"/>
      <c r="I14" s="1249"/>
      <c r="J14" s="1249"/>
      <c r="K14" s="1249"/>
      <c r="L14" s="1249"/>
    </row>
    <row r="15" spans="1:13" ht="18" customHeight="1">
      <c r="A15" s="1185"/>
      <c r="B15" s="1185"/>
      <c r="C15" s="1221"/>
      <c r="D15" s="1242"/>
      <c r="E15" s="1249"/>
      <c r="F15" s="1249"/>
      <c r="G15" s="1249"/>
      <c r="H15" s="1249"/>
      <c r="I15" s="1249"/>
      <c r="J15" s="1249"/>
      <c r="K15" s="1249"/>
      <c r="L15" s="1249"/>
    </row>
    <row r="16" spans="1:13" ht="14.4">
      <c r="A16" s="7" t="s">
        <v>703</v>
      </c>
      <c r="B16" s="7"/>
      <c r="C16" s="1047"/>
      <c r="D16" s="1047"/>
    </row>
    <row r="17" spans="1:13" ht="18" customHeight="1">
      <c r="A17" s="1181" t="s">
        <v>51</v>
      </c>
      <c r="B17" s="1204"/>
      <c r="C17" s="1216">
        <f>SUM(C18:C23)</f>
        <v>0</v>
      </c>
      <c r="D17" s="1239" t="s">
        <v>148</v>
      </c>
      <c r="E17" s="1250" t="s">
        <v>54</v>
      </c>
      <c r="F17" s="1259"/>
      <c r="G17" s="1259"/>
      <c r="H17" s="1259"/>
      <c r="I17" s="1259"/>
      <c r="J17" s="1259"/>
      <c r="K17" s="1259"/>
      <c r="L17" s="1285"/>
    </row>
    <row r="18" spans="1:13" ht="18" customHeight="1">
      <c r="A18" s="1182" t="s">
        <v>195</v>
      </c>
      <c r="B18" s="1205"/>
      <c r="C18" s="1217">
        <f>'6（収支実績・決算書）'!D31</f>
        <v>0</v>
      </c>
      <c r="D18" s="1240" t="s">
        <v>148</v>
      </c>
      <c r="E18" s="1251" t="s">
        <v>161</v>
      </c>
      <c r="F18" s="1260"/>
      <c r="G18" s="1260"/>
      <c r="H18" s="1260"/>
      <c r="I18" s="1260"/>
      <c r="J18" s="1260"/>
      <c r="K18" s="1260"/>
      <c r="L18" s="1286"/>
      <c r="M18" s="1299"/>
    </row>
    <row r="19" spans="1:13" ht="18" customHeight="1">
      <c r="A19" s="1183" t="s">
        <v>4</v>
      </c>
      <c r="B19" s="1206"/>
      <c r="C19" s="1218"/>
      <c r="D19" s="1241" t="s">
        <v>148</v>
      </c>
      <c r="E19" s="1252"/>
      <c r="F19" s="1261"/>
      <c r="G19" s="1261"/>
      <c r="H19" s="1261"/>
      <c r="I19" s="1261"/>
      <c r="J19" s="1261"/>
      <c r="K19" s="1261"/>
      <c r="L19" s="1287"/>
    </row>
    <row r="20" spans="1:13" ht="18" customHeight="1">
      <c r="A20" s="1184" t="s">
        <v>327</v>
      </c>
      <c r="B20" s="1207"/>
      <c r="C20" s="1219">
        <f>'6（収支実績・決算書）'!F31</f>
        <v>0</v>
      </c>
      <c r="D20" s="1241" t="s">
        <v>148</v>
      </c>
      <c r="E20" s="1253"/>
      <c r="F20" s="1262"/>
      <c r="G20" s="1262"/>
      <c r="H20" s="1262"/>
      <c r="I20" s="1262"/>
      <c r="J20" s="1262"/>
      <c r="K20" s="1262"/>
      <c r="L20" s="1288"/>
    </row>
    <row r="21" spans="1:13" ht="18" customHeight="1">
      <c r="A21" s="1183" t="s">
        <v>533</v>
      </c>
      <c r="B21" s="1206"/>
      <c r="C21" s="1219">
        <f>'6（収支実績・決算書）'!G31</f>
        <v>0</v>
      </c>
      <c r="D21" s="1241" t="s">
        <v>148</v>
      </c>
      <c r="E21" s="1253"/>
      <c r="F21" s="1262"/>
      <c r="G21" s="1262"/>
      <c r="H21" s="1262"/>
      <c r="I21" s="1262"/>
      <c r="J21" s="1262"/>
      <c r="K21" s="1262"/>
      <c r="L21" s="1288"/>
    </row>
    <row r="22" spans="1:13" ht="18" customHeight="1">
      <c r="A22" s="1183" t="s">
        <v>459</v>
      </c>
      <c r="B22" s="1206"/>
      <c r="C22" s="1219">
        <f>'6（収支実績・決算書）'!H31</f>
        <v>0</v>
      </c>
      <c r="D22" s="1241" t="s">
        <v>148</v>
      </c>
      <c r="E22" s="1253"/>
      <c r="F22" s="1262"/>
      <c r="G22" s="1262"/>
      <c r="H22" s="1262"/>
      <c r="I22" s="1262"/>
      <c r="J22" s="1262"/>
      <c r="K22" s="1262"/>
      <c r="L22" s="1288"/>
    </row>
    <row r="23" spans="1:13" ht="18" customHeight="1">
      <c r="A23" s="1183" t="s">
        <v>534</v>
      </c>
      <c r="B23" s="1206"/>
      <c r="C23" s="1220">
        <f>'6（収支実績・決算書）'!I31</f>
        <v>0</v>
      </c>
      <c r="D23" s="1241" t="s">
        <v>148</v>
      </c>
      <c r="E23" s="1253"/>
      <c r="F23" s="1262"/>
      <c r="G23" s="1262"/>
      <c r="H23" s="1262"/>
      <c r="I23" s="1262"/>
      <c r="J23" s="1262"/>
      <c r="K23" s="1262"/>
      <c r="L23" s="1288"/>
    </row>
    <row r="24" spans="1:13" ht="18" customHeight="1">
      <c r="A24" s="1185"/>
      <c r="B24" s="1185"/>
      <c r="C24" s="1221"/>
      <c r="D24" s="1242"/>
      <c r="E24" s="1254"/>
      <c r="F24" s="1254"/>
      <c r="G24" s="1254"/>
      <c r="H24" s="1254"/>
    </row>
    <row r="25" spans="1:13" s="1176" customFormat="1" ht="18" customHeight="1">
      <c r="A25" s="1186"/>
      <c r="B25" s="1186"/>
      <c r="C25" s="1222"/>
      <c r="D25" s="1222"/>
      <c r="E25" s="1222"/>
      <c r="F25" s="1222"/>
    </row>
    <row r="26" spans="1:13" s="1047" customFormat="1" ht="18" customHeight="1">
      <c r="A26" s="7" t="s">
        <v>541</v>
      </c>
      <c r="B26" s="7"/>
    </row>
    <row r="27" spans="1:13" s="1047" customFormat="1" ht="18" customHeight="1">
      <c r="A27" s="1187" t="s">
        <v>90</v>
      </c>
      <c r="B27" s="1208"/>
      <c r="C27" s="1223">
        <v>7</v>
      </c>
      <c r="D27" s="1243" t="s">
        <v>133</v>
      </c>
      <c r="E27" s="1223">
        <v>8</v>
      </c>
      <c r="F27" s="1243" t="s">
        <v>133</v>
      </c>
      <c r="G27" s="1223">
        <v>9</v>
      </c>
      <c r="H27" s="1243" t="s">
        <v>133</v>
      </c>
      <c r="I27" s="1223">
        <v>10</v>
      </c>
      <c r="J27" s="1243" t="s">
        <v>133</v>
      </c>
      <c r="K27" s="1223">
        <v>11</v>
      </c>
      <c r="L27" s="1243" t="s">
        <v>133</v>
      </c>
    </row>
    <row r="28" spans="1:13" s="1047" customFormat="1" ht="18" customHeight="1">
      <c r="A28" s="1182" t="s">
        <v>195</v>
      </c>
      <c r="B28" s="1205"/>
      <c r="C28" s="1224"/>
      <c r="D28" s="1240" t="s">
        <v>148</v>
      </c>
      <c r="E28" s="1224"/>
      <c r="F28" s="1240" t="s">
        <v>148</v>
      </c>
      <c r="G28" s="1224"/>
      <c r="H28" s="1240" t="s">
        <v>148</v>
      </c>
      <c r="I28" s="1224"/>
      <c r="J28" s="1240" t="s">
        <v>148</v>
      </c>
      <c r="K28" s="1224"/>
      <c r="L28" s="1240" t="s">
        <v>148</v>
      </c>
    </row>
    <row r="29" spans="1:13" s="1047" customFormat="1" ht="18" customHeight="1">
      <c r="A29" s="1183" t="s">
        <v>4</v>
      </c>
      <c r="B29" s="1206"/>
      <c r="C29" s="1225"/>
      <c r="D29" s="1241" t="s">
        <v>148</v>
      </c>
      <c r="E29" s="1225"/>
      <c r="F29" s="1241" t="s">
        <v>148</v>
      </c>
      <c r="G29" s="1225"/>
      <c r="H29" s="1241" t="s">
        <v>148</v>
      </c>
      <c r="I29" s="1225"/>
      <c r="J29" s="1241" t="s">
        <v>148</v>
      </c>
      <c r="K29" s="1225"/>
      <c r="L29" s="1241" t="s">
        <v>148</v>
      </c>
    </row>
    <row r="30" spans="1:13" s="1047" customFormat="1" ht="18" customHeight="1">
      <c r="A30" s="1184" t="s">
        <v>327</v>
      </c>
      <c r="B30" s="1207"/>
      <c r="C30" s="1224"/>
      <c r="D30" s="1241" t="s">
        <v>148</v>
      </c>
      <c r="E30" s="1224"/>
      <c r="F30" s="1241" t="s">
        <v>148</v>
      </c>
      <c r="G30" s="1224"/>
      <c r="H30" s="1241" t="s">
        <v>148</v>
      </c>
      <c r="I30" s="1224"/>
      <c r="J30" s="1241" t="s">
        <v>148</v>
      </c>
      <c r="K30" s="1224"/>
      <c r="L30" s="1241" t="s">
        <v>148</v>
      </c>
    </row>
    <row r="31" spans="1:13" s="1047" customFormat="1" ht="18" customHeight="1">
      <c r="A31" s="1183" t="s">
        <v>533</v>
      </c>
      <c r="B31" s="1206"/>
      <c r="C31" s="1224"/>
      <c r="D31" s="1241" t="s">
        <v>148</v>
      </c>
      <c r="E31" s="1224"/>
      <c r="F31" s="1241" t="s">
        <v>148</v>
      </c>
      <c r="G31" s="1224"/>
      <c r="H31" s="1241" t="s">
        <v>148</v>
      </c>
      <c r="I31" s="1224"/>
      <c r="J31" s="1241" t="s">
        <v>148</v>
      </c>
      <c r="K31" s="1224"/>
      <c r="L31" s="1241" t="s">
        <v>148</v>
      </c>
    </row>
    <row r="32" spans="1:13" s="1047" customFormat="1" ht="18" customHeight="1">
      <c r="A32" s="1183" t="s">
        <v>459</v>
      </c>
      <c r="B32" s="1206"/>
      <c r="C32" s="1224"/>
      <c r="D32" s="1241" t="s">
        <v>148</v>
      </c>
      <c r="E32" s="1224"/>
      <c r="F32" s="1241" t="s">
        <v>148</v>
      </c>
      <c r="G32" s="1224"/>
      <c r="H32" s="1241" t="s">
        <v>148</v>
      </c>
      <c r="I32" s="1224"/>
      <c r="J32" s="1241" t="s">
        <v>148</v>
      </c>
      <c r="K32" s="1224"/>
      <c r="L32" s="1241" t="s">
        <v>148</v>
      </c>
    </row>
    <row r="33" spans="1:13" s="1047" customFormat="1" ht="18" customHeight="1">
      <c r="A33" s="1188" t="s">
        <v>534</v>
      </c>
      <c r="B33" s="1209"/>
      <c r="C33" s="1226"/>
      <c r="D33" s="1243" t="s">
        <v>148</v>
      </c>
      <c r="E33" s="1226"/>
      <c r="F33" s="1243" t="s">
        <v>148</v>
      </c>
      <c r="G33" s="1226"/>
      <c r="H33" s="1243" t="s">
        <v>148</v>
      </c>
      <c r="I33" s="1226"/>
      <c r="J33" s="1243" t="s">
        <v>148</v>
      </c>
      <c r="K33" s="1226"/>
      <c r="L33" s="1243" t="s">
        <v>148</v>
      </c>
    </row>
    <row r="34" spans="1:13" s="1047" customFormat="1" ht="18" customHeight="1">
      <c r="A34" s="1189" t="s">
        <v>138</v>
      </c>
      <c r="B34" s="1210"/>
      <c r="C34" s="1227">
        <f>SUM(C28:C33)</f>
        <v>0</v>
      </c>
      <c r="D34" s="1244" t="s">
        <v>148</v>
      </c>
      <c r="E34" s="1227">
        <f>SUM(C34,E28:E33)</f>
        <v>0</v>
      </c>
      <c r="F34" s="1244" t="s">
        <v>148</v>
      </c>
      <c r="G34" s="1227">
        <f>SUM(E34,G28:G33)</f>
        <v>0</v>
      </c>
      <c r="H34" s="1244" t="s">
        <v>148</v>
      </c>
      <c r="I34" s="1227">
        <f>SUM(G34,I28:I33)</f>
        <v>0</v>
      </c>
      <c r="J34" s="1244" t="s">
        <v>148</v>
      </c>
      <c r="K34" s="1227">
        <f>SUM(I34,K28:K33)</f>
        <v>0</v>
      </c>
      <c r="L34" s="1244" t="s">
        <v>148</v>
      </c>
    </row>
    <row r="35" spans="1:13" s="1047" customFormat="1" ht="18" customHeight="1">
      <c r="A35" s="1190"/>
      <c r="B35" s="1190"/>
      <c r="C35" s="1228"/>
      <c r="D35" s="1245"/>
      <c r="E35" s="1228"/>
      <c r="F35" s="1245"/>
      <c r="G35" s="1228"/>
      <c r="H35" s="1245"/>
      <c r="I35" s="1228"/>
      <c r="J35" s="1245"/>
      <c r="K35" s="1228"/>
      <c r="L35" s="1245"/>
    </row>
    <row r="36" spans="1:13" s="1047" customFormat="1" ht="18" customHeight="1">
      <c r="A36" s="1191" t="s">
        <v>592</v>
      </c>
      <c r="B36" s="1191"/>
      <c r="C36" s="1229" t="s">
        <v>234</v>
      </c>
      <c r="D36" s="1229"/>
      <c r="E36" s="1229" t="s">
        <v>761</v>
      </c>
      <c r="F36" s="1229"/>
      <c r="G36" s="1264" t="s">
        <v>153</v>
      </c>
      <c r="H36" s="1275"/>
      <c r="I36" s="1275"/>
      <c r="J36" s="1275"/>
      <c r="K36" s="1275"/>
      <c r="L36" s="1289"/>
    </row>
    <row r="37" spans="1:13" s="1047" customFormat="1" ht="18" customHeight="1">
      <c r="A37" s="1192" t="s">
        <v>211</v>
      </c>
      <c r="B37" s="1192"/>
      <c r="C37" s="1224"/>
      <c r="D37" s="1240" t="s">
        <v>148</v>
      </c>
      <c r="E37" s="1235">
        <f>C34-C37</f>
        <v>0</v>
      </c>
      <c r="F37" s="1240" t="s">
        <v>148</v>
      </c>
      <c r="G37" s="1265"/>
      <c r="H37" s="1276"/>
      <c r="I37" s="1276"/>
      <c r="J37" s="1276"/>
      <c r="K37" s="1276"/>
      <c r="L37" s="1290"/>
      <c r="M37" s="1299"/>
    </row>
    <row r="38" spans="1:13" s="1047" customFormat="1" ht="18" customHeight="1">
      <c r="A38" s="1193" t="s">
        <v>457</v>
      </c>
      <c r="B38" s="1193"/>
      <c r="C38" s="1230"/>
      <c r="D38" s="1241" t="s">
        <v>148</v>
      </c>
      <c r="E38" s="1220">
        <f>SUM(E28:E33,E37)-C38</f>
        <v>0</v>
      </c>
      <c r="F38" s="1241" t="s">
        <v>148</v>
      </c>
      <c r="G38" s="1253"/>
      <c r="H38" s="1262"/>
      <c r="I38" s="1262"/>
      <c r="J38" s="1262"/>
      <c r="K38" s="1262"/>
      <c r="L38" s="1288"/>
    </row>
    <row r="39" spans="1:13" s="1047" customFormat="1" ht="18" customHeight="1">
      <c r="A39" s="1193" t="s">
        <v>451</v>
      </c>
      <c r="B39" s="1193"/>
      <c r="C39" s="1230"/>
      <c r="D39" s="1241" t="s">
        <v>148</v>
      </c>
      <c r="E39" s="1220">
        <f>SUM(G28:G33,E38)-C39</f>
        <v>0</v>
      </c>
      <c r="F39" s="1241" t="s">
        <v>148</v>
      </c>
      <c r="G39" s="1253"/>
      <c r="H39" s="1262"/>
      <c r="I39" s="1262"/>
      <c r="J39" s="1262"/>
      <c r="K39" s="1262"/>
      <c r="L39" s="1288"/>
    </row>
    <row r="40" spans="1:13" s="1047" customFormat="1" ht="18" customHeight="1">
      <c r="A40" s="1193" t="s">
        <v>542</v>
      </c>
      <c r="B40" s="1193"/>
      <c r="C40" s="1230"/>
      <c r="D40" s="1241" t="s">
        <v>148</v>
      </c>
      <c r="E40" s="1220">
        <f>SUM(I28:I33,E39)-C40</f>
        <v>0</v>
      </c>
      <c r="F40" s="1241" t="s">
        <v>148</v>
      </c>
      <c r="G40" s="1253"/>
      <c r="H40" s="1262"/>
      <c r="I40" s="1262"/>
      <c r="J40" s="1262"/>
      <c r="K40" s="1262"/>
      <c r="L40" s="1288"/>
    </row>
    <row r="41" spans="1:13" s="1047" customFormat="1" ht="18" customHeight="1">
      <c r="A41" s="1194" t="s">
        <v>543</v>
      </c>
      <c r="B41" s="1194"/>
      <c r="C41" s="1231"/>
      <c r="D41" s="1239" t="s">
        <v>148</v>
      </c>
      <c r="E41" s="1255">
        <f>SUM(K28:K33,E40)-C41</f>
        <v>0</v>
      </c>
      <c r="F41" s="1239" t="s">
        <v>148</v>
      </c>
      <c r="G41" s="1266"/>
      <c r="H41" s="1277"/>
      <c r="I41" s="1277"/>
      <c r="J41" s="1277"/>
      <c r="K41" s="1277"/>
      <c r="L41" s="1291"/>
    </row>
    <row r="42" spans="1:13" s="1047" customFormat="1" ht="18" customHeight="1">
      <c r="A42" s="1192" t="s">
        <v>158</v>
      </c>
      <c r="B42" s="1192"/>
      <c r="C42" s="1232">
        <f>SUM(C37:C41)</f>
        <v>0</v>
      </c>
      <c r="D42" s="1240" t="s">
        <v>148</v>
      </c>
      <c r="E42" s="1256"/>
      <c r="F42" s="1240"/>
      <c r="G42" s="1267"/>
      <c r="H42" s="1278"/>
      <c r="I42" s="1278"/>
      <c r="J42" s="1278"/>
      <c r="K42" s="1278"/>
      <c r="L42" s="1292"/>
    </row>
    <row r="43" spans="1:13" s="1047" customFormat="1" ht="18" customHeight="1">
      <c r="A43" s="1195"/>
      <c r="B43" s="1195"/>
      <c r="C43" s="1228"/>
      <c r="D43" s="1245"/>
      <c r="E43" s="1228"/>
      <c r="F43" s="1245"/>
      <c r="G43" s="1268"/>
      <c r="H43" s="1268"/>
      <c r="I43" s="1268"/>
      <c r="J43" s="1268"/>
      <c r="K43" s="1268"/>
      <c r="L43" s="1268"/>
    </row>
    <row r="44" spans="1:13" s="1047" customFormat="1" ht="18" customHeight="1">
      <c r="A44" s="1196"/>
      <c r="B44" s="1211"/>
      <c r="C44" s="1221"/>
      <c r="D44" s="1242"/>
      <c r="E44" s="1221"/>
      <c r="F44" s="1242"/>
      <c r="G44" s="1269"/>
      <c r="H44" s="1269"/>
      <c r="I44" s="1269"/>
      <c r="J44" s="1269"/>
      <c r="K44" s="1221"/>
      <c r="L44" s="1242"/>
    </row>
    <row r="45" spans="1:13" s="1047" customFormat="1" ht="18" customHeight="1">
      <c r="A45" s="1187" t="s">
        <v>727</v>
      </c>
      <c r="B45" s="1208"/>
      <c r="C45" s="1223">
        <v>7</v>
      </c>
      <c r="D45" s="1243" t="s">
        <v>133</v>
      </c>
      <c r="E45" s="1223">
        <v>8</v>
      </c>
      <c r="F45" s="1243" t="s">
        <v>133</v>
      </c>
      <c r="G45" s="1223">
        <v>9</v>
      </c>
      <c r="H45" s="1243" t="s">
        <v>133</v>
      </c>
      <c r="I45" s="1223">
        <v>10</v>
      </c>
      <c r="J45" s="1243" t="s">
        <v>133</v>
      </c>
      <c r="K45" s="1223">
        <v>11</v>
      </c>
      <c r="L45" s="1243" t="s">
        <v>133</v>
      </c>
    </row>
    <row r="46" spans="1:13" s="1047" customFormat="1" ht="18" customHeight="1">
      <c r="A46" s="1182" t="s">
        <v>195</v>
      </c>
      <c r="B46" s="1205"/>
      <c r="C46" s="1224"/>
      <c r="D46" s="1240" t="s">
        <v>148</v>
      </c>
      <c r="E46" s="1224"/>
      <c r="F46" s="1240" t="s">
        <v>148</v>
      </c>
      <c r="G46" s="1224"/>
      <c r="H46" s="1240" t="s">
        <v>148</v>
      </c>
      <c r="I46" s="1224"/>
      <c r="J46" s="1240" t="s">
        <v>148</v>
      </c>
      <c r="K46" s="1224"/>
      <c r="L46" s="1240" t="s">
        <v>148</v>
      </c>
    </row>
    <row r="47" spans="1:13" s="1047" customFormat="1" ht="18" customHeight="1">
      <c r="A47" s="1183" t="s">
        <v>4</v>
      </c>
      <c r="B47" s="1206"/>
      <c r="C47" s="1225"/>
      <c r="D47" s="1241" t="s">
        <v>148</v>
      </c>
      <c r="E47" s="1225"/>
      <c r="F47" s="1241" t="s">
        <v>148</v>
      </c>
      <c r="G47" s="1225"/>
      <c r="H47" s="1241" t="s">
        <v>148</v>
      </c>
      <c r="I47" s="1225"/>
      <c r="J47" s="1241" t="s">
        <v>148</v>
      </c>
      <c r="K47" s="1225"/>
      <c r="L47" s="1241" t="s">
        <v>148</v>
      </c>
    </row>
    <row r="48" spans="1:13" s="1047" customFormat="1" ht="18" customHeight="1">
      <c r="A48" s="1184" t="s">
        <v>434</v>
      </c>
      <c r="B48" s="1207"/>
      <c r="C48" s="1224"/>
      <c r="D48" s="1241" t="s">
        <v>148</v>
      </c>
      <c r="E48" s="1224"/>
      <c r="F48" s="1241" t="s">
        <v>148</v>
      </c>
      <c r="G48" s="1224"/>
      <c r="H48" s="1241" t="s">
        <v>148</v>
      </c>
      <c r="I48" s="1224"/>
      <c r="J48" s="1241" t="s">
        <v>148</v>
      </c>
      <c r="K48" s="1224"/>
      <c r="L48" s="1241" t="s">
        <v>148</v>
      </c>
    </row>
    <row r="49" spans="1:13" s="1047" customFormat="1" ht="18" customHeight="1">
      <c r="A49" s="1183" t="s">
        <v>533</v>
      </c>
      <c r="B49" s="1206"/>
      <c r="C49" s="1224"/>
      <c r="D49" s="1241" t="s">
        <v>148</v>
      </c>
      <c r="E49" s="1224"/>
      <c r="F49" s="1241" t="s">
        <v>148</v>
      </c>
      <c r="G49" s="1224"/>
      <c r="H49" s="1241" t="s">
        <v>148</v>
      </c>
      <c r="I49" s="1224"/>
      <c r="J49" s="1241" t="s">
        <v>148</v>
      </c>
      <c r="K49" s="1224"/>
      <c r="L49" s="1241" t="s">
        <v>148</v>
      </c>
    </row>
    <row r="50" spans="1:13" s="1047" customFormat="1" ht="18" customHeight="1">
      <c r="A50" s="1183" t="s">
        <v>459</v>
      </c>
      <c r="B50" s="1206"/>
      <c r="C50" s="1224"/>
      <c r="D50" s="1241" t="s">
        <v>148</v>
      </c>
      <c r="E50" s="1224"/>
      <c r="F50" s="1241" t="s">
        <v>148</v>
      </c>
      <c r="G50" s="1224"/>
      <c r="H50" s="1241" t="s">
        <v>148</v>
      </c>
      <c r="I50" s="1224"/>
      <c r="J50" s="1241" t="s">
        <v>148</v>
      </c>
      <c r="K50" s="1224"/>
      <c r="L50" s="1241" t="s">
        <v>148</v>
      </c>
    </row>
    <row r="51" spans="1:13" s="1047" customFormat="1" ht="18" customHeight="1">
      <c r="A51" s="1197" t="s">
        <v>534</v>
      </c>
      <c r="B51" s="1212"/>
      <c r="C51" s="1233"/>
      <c r="D51" s="1246" t="s">
        <v>148</v>
      </c>
      <c r="E51" s="1233"/>
      <c r="F51" s="1246" t="s">
        <v>148</v>
      </c>
      <c r="G51" s="1233"/>
      <c r="H51" s="1246" t="s">
        <v>148</v>
      </c>
      <c r="I51" s="1233"/>
      <c r="J51" s="1246" t="s">
        <v>148</v>
      </c>
      <c r="K51" s="1233"/>
      <c r="L51" s="1246" t="s">
        <v>148</v>
      </c>
    </row>
    <row r="52" spans="1:13" s="1047" customFormat="1" ht="18" customHeight="1">
      <c r="A52" s="1198" t="s">
        <v>138</v>
      </c>
      <c r="B52" s="1213"/>
      <c r="C52" s="1234">
        <f>SUM(C46:C51)</f>
        <v>0</v>
      </c>
      <c r="D52" s="1247" t="s">
        <v>148</v>
      </c>
      <c r="E52" s="1234">
        <f>SUM(C52,E46:E51)</f>
        <v>0</v>
      </c>
      <c r="F52" s="1247" t="s">
        <v>148</v>
      </c>
      <c r="G52" s="1234">
        <f>SUM(E52,G46:G51)</f>
        <v>0</v>
      </c>
      <c r="H52" s="1247" t="s">
        <v>148</v>
      </c>
      <c r="I52" s="1234">
        <f>SUM(G52,I46:I51)</f>
        <v>0</v>
      </c>
      <c r="J52" s="1247" t="s">
        <v>148</v>
      </c>
      <c r="K52" s="1234">
        <f>SUM(I52,K46:K51)</f>
        <v>0</v>
      </c>
      <c r="L52" s="1247" t="s">
        <v>148</v>
      </c>
    </row>
    <row r="53" spans="1:13" s="1047" customFormat="1" ht="18" customHeight="1">
      <c r="A53" s="7"/>
      <c r="B53" s="7"/>
      <c r="F53" s="1263"/>
      <c r="G53" s="1263"/>
      <c r="H53" s="1263"/>
    </row>
    <row r="54" spans="1:13" s="1047" customFormat="1" ht="18" customHeight="1">
      <c r="A54" s="1191" t="s">
        <v>733</v>
      </c>
      <c r="B54" s="1191"/>
      <c r="C54" s="1229" t="s">
        <v>151</v>
      </c>
      <c r="D54" s="1229"/>
      <c r="E54" s="1229" t="s">
        <v>761</v>
      </c>
      <c r="F54" s="1229"/>
      <c r="G54" s="1264" t="s">
        <v>153</v>
      </c>
      <c r="H54" s="1275"/>
      <c r="I54" s="1275"/>
      <c r="J54" s="1275"/>
      <c r="K54" s="1275"/>
      <c r="L54" s="1289"/>
    </row>
    <row r="55" spans="1:13" s="1047" customFormat="1" ht="18" customHeight="1">
      <c r="A55" s="1192" t="s">
        <v>211</v>
      </c>
      <c r="B55" s="1192"/>
      <c r="C55" s="1224"/>
      <c r="D55" s="1240" t="s">
        <v>397</v>
      </c>
      <c r="E55" s="1235">
        <f>C52-C55</f>
        <v>0</v>
      </c>
      <c r="F55" s="1240" t="s">
        <v>397</v>
      </c>
      <c r="G55" s="1270"/>
      <c r="H55" s="1279"/>
      <c r="I55" s="1279"/>
      <c r="J55" s="1279"/>
      <c r="K55" s="1279"/>
      <c r="L55" s="1293"/>
      <c r="M55" s="1299"/>
    </row>
    <row r="56" spans="1:13" s="1047" customFormat="1" ht="18" customHeight="1">
      <c r="A56" s="1193" t="s">
        <v>457</v>
      </c>
      <c r="B56" s="1193"/>
      <c r="C56" s="1230"/>
      <c r="D56" s="1241" t="s">
        <v>397</v>
      </c>
      <c r="E56" s="1220">
        <f>SUM(E46:E51,E55)-C56</f>
        <v>0</v>
      </c>
      <c r="F56" s="1241" t="s">
        <v>397</v>
      </c>
      <c r="G56" s="1271"/>
      <c r="H56" s="1280"/>
      <c r="I56" s="1280"/>
      <c r="J56" s="1280"/>
      <c r="K56" s="1280"/>
      <c r="L56" s="1294"/>
    </row>
    <row r="57" spans="1:13" s="1047" customFormat="1" ht="18" customHeight="1">
      <c r="A57" s="1193" t="s">
        <v>451</v>
      </c>
      <c r="B57" s="1193"/>
      <c r="C57" s="1230"/>
      <c r="D57" s="1241" t="s">
        <v>397</v>
      </c>
      <c r="E57" s="1220">
        <f>SUM(G46:G51,E56)-C57</f>
        <v>0</v>
      </c>
      <c r="F57" s="1241" t="s">
        <v>397</v>
      </c>
      <c r="G57" s="1271"/>
      <c r="H57" s="1280"/>
      <c r="I57" s="1280"/>
      <c r="J57" s="1280"/>
      <c r="K57" s="1280"/>
      <c r="L57" s="1294"/>
    </row>
    <row r="58" spans="1:13" s="1047" customFormat="1" ht="18" customHeight="1">
      <c r="A58" s="1193" t="s">
        <v>542</v>
      </c>
      <c r="B58" s="1193"/>
      <c r="C58" s="1230"/>
      <c r="D58" s="1241" t="s">
        <v>397</v>
      </c>
      <c r="E58" s="1220">
        <f>SUM(I46:I51,E57)-C58</f>
        <v>0</v>
      </c>
      <c r="F58" s="1241" t="s">
        <v>397</v>
      </c>
      <c r="G58" s="1271"/>
      <c r="H58" s="1280"/>
      <c r="I58" s="1280"/>
      <c r="J58" s="1280"/>
      <c r="K58" s="1280"/>
      <c r="L58" s="1294"/>
    </row>
    <row r="59" spans="1:13" s="1047" customFormat="1" ht="18" customHeight="1">
      <c r="A59" s="1194" t="s">
        <v>543</v>
      </c>
      <c r="B59" s="1194"/>
      <c r="C59" s="1231"/>
      <c r="D59" s="1239" t="s">
        <v>397</v>
      </c>
      <c r="E59" s="1255">
        <f>SUM(K46:K51,E58)-C59</f>
        <v>0</v>
      </c>
      <c r="F59" s="1239" t="s">
        <v>397</v>
      </c>
      <c r="G59" s="1272"/>
      <c r="H59" s="1281"/>
      <c r="I59" s="1281"/>
      <c r="J59" s="1281"/>
      <c r="K59" s="1281"/>
      <c r="L59" s="1295"/>
    </row>
    <row r="60" spans="1:13" s="1047" customFormat="1" ht="18" customHeight="1">
      <c r="A60" s="1192" t="s">
        <v>158</v>
      </c>
      <c r="B60" s="1192"/>
      <c r="C60" s="1235">
        <f>SUM(C55:C59)</f>
        <v>0</v>
      </c>
      <c r="D60" s="1240" t="s">
        <v>397</v>
      </c>
      <c r="E60" s="1256"/>
      <c r="F60" s="1240"/>
      <c r="G60" s="1273"/>
      <c r="H60" s="1282"/>
      <c r="I60" s="1282"/>
      <c r="J60" s="1282"/>
      <c r="K60" s="1282"/>
      <c r="L60" s="1296"/>
    </row>
    <row r="61" spans="1:13" s="1047" customFormat="1" ht="18" customHeight="1">
      <c r="A61" s="1199"/>
      <c r="B61" s="1199"/>
      <c r="C61" s="1236"/>
      <c r="D61" s="1236"/>
      <c r="E61" s="1236"/>
      <c r="F61" s="1236"/>
      <c r="G61" s="1236"/>
      <c r="H61" s="1236"/>
    </row>
    <row r="62" spans="1:13" s="1047" customFormat="1" ht="18" customHeight="1">
      <c r="A62" s="1199"/>
      <c r="B62" s="1199"/>
      <c r="C62" s="1236"/>
      <c r="D62" s="1236"/>
      <c r="E62" s="1236"/>
      <c r="F62" s="1236"/>
      <c r="G62" s="1236"/>
      <c r="H62" s="1236"/>
    </row>
    <row r="63" spans="1:13" s="1047" customFormat="1" ht="18" customHeight="1">
      <c r="A63" s="1199" t="s">
        <v>398</v>
      </c>
      <c r="B63" s="1199"/>
    </row>
    <row r="64" spans="1:13" s="1047" customFormat="1" ht="18" customHeight="1">
      <c r="A64" s="1200" t="s">
        <v>399</v>
      </c>
      <c r="B64" s="1214"/>
      <c r="C64" s="1237"/>
      <c r="D64" s="1241" t="s">
        <v>148</v>
      </c>
    </row>
    <row r="65" spans="1:13" ht="18" customHeight="1">
      <c r="A65" s="1201"/>
      <c r="B65" s="1201"/>
      <c r="C65" s="1202"/>
      <c r="D65" s="1202"/>
      <c r="E65" s="1202"/>
      <c r="F65" s="1202"/>
      <c r="G65" s="1202"/>
      <c r="H65" s="1202"/>
      <c r="I65" s="1202"/>
      <c r="J65" s="1202"/>
      <c r="K65" s="1202"/>
      <c r="L65" s="1202"/>
    </row>
    <row r="66" spans="1:13" ht="18" customHeight="1">
      <c r="A66" s="1191" t="s">
        <v>286</v>
      </c>
      <c r="B66" s="1191"/>
      <c r="C66" s="1229" t="s">
        <v>151</v>
      </c>
      <c r="D66" s="1229"/>
      <c r="E66" s="1229" t="s">
        <v>527</v>
      </c>
      <c r="F66" s="1229"/>
      <c r="G66" s="1264" t="s">
        <v>153</v>
      </c>
      <c r="H66" s="1275"/>
      <c r="I66" s="1275"/>
      <c r="J66" s="1283"/>
      <c r="K66" s="1283"/>
      <c r="L66" s="1297"/>
      <c r="M66" s="1047"/>
    </row>
    <row r="67" spans="1:13" ht="18" customHeight="1">
      <c r="A67" s="1192" t="s">
        <v>211</v>
      </c>
      <c r="B67" s="1192"/>
      <c r="C67" s="1224"/>
      <c r="D67" s="1240" t="s">
        <v>148</v>
      </c>
      <c r="E67" s="1232">
        <f>$C$64-C67</f>
        <v>0</v>
      </c>
      <c r="F67" s="1240" t="s">
        <v>148</v>
      </c>
      <c r="G67" s="1270"/>
      <c r="H67" s="1279"/>
      <c r="I67" s="1279"/>
      <c r="J67" s="1284"/>
      <c r="K67" s="1284"/>
      <c r="L67" s="1298"/>
      <c r="M67" s="1299"/>
    </row>
    <row r="68" spans="1:13" ht="18" customHeight="1">
      <c r="A68" s="1193" t="s">
        <v>457</v>
      </c>
      <c r="B68" s="1193"/>
      <c r="C68" s="1230"/>
      <c r="D68" s="1241" t="s">
        <v>148</v>
      </c>
      <c r="E68" s="1232">
        <f>E67-C68</f>
        <v>0</v>
      </c>
      <c r="F68" s="1241" t="s">
        <v>148</v>
      </c>
      <c r="G68" s="1271"/>
      <c r="H68" s="1280"/>
      <c r="I68" s="1280"/>
      <c r="J68" s="1280"/>
      <c r="K68" s="1280"/>
      <c r="L68" s="1294"/>
    </row>
    <row r="69" spans="1:13" ht="18" customHeight="1">
      <c r="A69" s="1193" t="s">
        <v>451</v>
      </c>
      <c r="B69" s="1193"/>
      <c r="C69" s="1230"/>
      <c r="D69" s="1241" t="s">
        <v>148</v>
      </c>
      <c r="E69" s="1232">
        <f>E68-C69</f>
        <v>0</v>
      </c>
      <c r="F69" s="1241" t="s">
        <v>148</v>
      </c>
      <c r="G69" s="1271"/>
      <c r="H69" s="1280"/>
      <c r="I69" s="1280"/>
      <c r="J69" s="1280"/>
      <c r="K69" s="1280"/>
      <c r="L69" s="1294"/>
    </row>
    <row r="70" spans="1:13" ht="18" customHeight="1">
      <c r="A70" s="1193" t="s">
        <v>542</v>
      </c>
      <c r="B70" s="1193"/>
      <c r="C70" s="1230"/>
      <c r="D70" s="1241" t="s">
        <v>148</v>
      </c>
      <c r="E70" s="1232">
        <f>E69-C70</f>
        <v>0</v>
      </c>
      <c r="F70" s="1241" t="s">
        <v>148</v>
      </c>
      <c r="G70" s="1271"/>
      <c r="H70" s="1280"/>
      <c r="I70" s="1280"/>
      <c r="J70" s="1280"/>
      <c r="K70" s="1280"/>
      <c r="L70" s="1294"/>
    </row>
    <row r="71" spans="1:13" ht="18" customHeight="1">
      <c r="A71" s="1200" t="s">
        <v>543</v>
      </c>
      <c r="B71" s="1214"/>
      <c r="C71" s="1230"/>
      <c r="D71" s="1241" t="s">
        <v>148</v>
      </c>
      <c r="E71" s="1257">
        <f>E70-C71</f>
        <v>0</v>
      </c>
      <c r="F71" s="1241" t="s">
        <v>148</v>
      </c>
      <c r="G71" s="1271"/>
      <c r="H71" s="1280"/>
      <c r="I71" s="1280"/>
      <c r="J71" s="1280"/>
      <c r="K71" s="1280"/>
      <c r="L71" s="1294"/>
    </row>
    <row r="72" spans="1:13" ht="14.4">
      <c r="A72" s="1202"/>
      <c r="B72" s="1202"/>
      <c r="C72" s="1202"/>
      <c r="D72" s="1202"/>
      <c r="E72" s="1202"/>
      <c r="F72" s="1202"/>
      <c r="G72" s="1274"/>
      <c r="H72" s="1274"/>
      <c r="I72" s="1274"/>
      <c r="J72" s="1274"/>
      <c r="K72" s="1274"/>
      <c r="L72" s="1274"/>
    </row>
    <row r="73" spans="1:13">
      <c r="A73" s="1202"/>
      <c r="B73" s="1202"/>
      <c r="C73" s="1202"/>
      <c r="D73" s="1202"/>
      <c r="E73" s="1202"/>
      <c r="F73" s="1202"/>
      <c r="G73" s="1202"/>
      <c r="H73" s="1202"/>
      <c r="I73" s="1202"/>
      <c r="J73" s="1202"/>
      <c r="K73" s="1202"/>
      <c r="L73" s="1202"/>
    </row>
  </sheetData>
  <sheetProtection password="DD53" sheet="1" objects="1" scenarios="1" selectLockedCells="1"/>
  <mergeCells count="89">
    <mergeCell ref="H3:L3"/>
    <mergeCell ref="B4:E4"/>
    <mergeCell ref="H4:L4"/>
    <mergeCell ref="A7:B7"/>
    <mergeCell ref="A8:B8"/>
    <mergeCell ref="A9:B9"/>
    <mergeCell ref="A10:B10"/>
    <mergeCell ref="A11:B11"/>
    <mergeCell ref="A12:B12"/>
    <mergeCell ref="A13:B13"/>
    <mergeCell ref="A17:B17"/>
    <mergeCell ref="E17:L17"/>
    <mergeCell ref="A18:B18"/>
    <mergeCell ref="E18:L18"/>
    <mergeCell ref="A19:B19"/>
    <mergeCell ref="E19:L19"/>
    <mergeCell ref="A20:B20"/>
    <mergeCell ref="E20:L20"/>
    <mergeCell ref="A21:B21"/>
    <mergeCell ref="E21:L21"/>
    <mergeCell ref="A22:B22"/>
    <mergeCell ref="E22:L22"/>
    <mergeCell ref="A23:B23"/>
    <mergeCell ref="E23:L23"/>
    <mergeCell ref="A27:B27"/>
    <mergeCell ref="A28:B28"/>
    <mergeCell ref="A29:B29"/>
    <mergeCell ref="A30:B30"/>
    <mergeCell ref="A31:B31"/>
    <mergeCell ref="A32:B32"/>
    <mergeCell ref="A33:B33"/>
    <mergeCell ref="A34:B34"/>
    <mergeCell ref="A36:B36"/>
    <mergeCell ref="C36:D36"/>
    <mergeCell ref="E36:F36"/>
    <mergeCell ref="G36:L36"/>
    <mergeCell ref="A37:B37"/>
    <mergeCell ref="G37:L37"/>
    <mergeCell ref="A38:B38"/>
    <mergeCell ref="G38:L38"/>
    <mergeCell ref="A39:B39"/>
    <mergeCell ref="G39:L39"/>
    <mergeCell ref="A40:B40"/>
    <mergeCell ref="G40:L40"/>
    <mergeCell ref="A41:B41"/>
    <mergeCell ref="G41:L41"/>
    <mergeCell ref="A42:B42"/>
    <mergeCell ref="G42:L42"/>
    <mergeCell ref="A45:B45"/>
    <mergeCell ref="A46:B46"/>
    <mergeCell ref="A47:B47"/>
    <mergeCell ref="A48:B48"/>
    <mergeCell ref="A49:B49"/>
    <mergeCell ref="A50:B50"/>
    <mergeCell ref="A51:B51"/>
    <mergeCell ref="A52:B52"/>
    <mergeCell ref="A54:B54"/>
    <mergeCell ref="C54:D54"/>
    <mergeCell ref="E54:F54"/>
    <mergeCell ref="G54:L54"/>
    <mergeCell ref="A55:B55"/>
    <mergeCell ref="G55:L55"/>
    <mergeCell ref="A56:B56"/>
    <mergeCell ref="G56:L56"/>
    <mergeCell ref="A57:B57"/>
    <mergeCell ref="G57:L57"/>
    <mergeCell ref="A58:B58"/>
    <mergeCell ref="G58:L58"/>
    <mergeCell ref="A59:B59"/>
    <mergeCell ref="G59:L59"/>
    <mergeCell ref="A60:B60"/>
    <mergeCell ref="G60:L60"/>
    <mergeCell ref="A64:B64"/>
    <mergeCell ref="A66:B66"/>
    <mergeCell ref="C66:D66"/>
    <mergeCell ref="E66:F66"/>
    <mergeCell ref="G66:L66"/>
    <mergeCell ref="A67:B67"/>
    <mergeCell ref="G67:L67"/>
    <mergeCell ref="A68:B68"/>
    <mergeCell ref="G68:L68"/>
    <mergeCell ref="A69:B69"/>
    <mergeCell ref="G69:L69"/>
    <mergeCell ref="A70:B70"/>
    <mergeCell ref="G70:L70"/>
    <mergeCell ref="A71:B71"/>
    <mergeCell ref="G71:L71"/>
    <mergeCell ref="G72:L72"/>
    <mergeCell ref="E7:L9"/>
  </mergeCells>
  <phoneticPr fontId="26"/>
  <printOptions horizontalCentered="1" verticalCentered="1"/>
  <pageMargins left="0.51181102362204722" right="0.51181102362204722" top="0.55118110236220474" bottom="0.55118110236220474" header="0.31496062992125984" footer="0.31496062992125984"/>
  <pageSetup paperSize="9" scale="58" fitToWidth="1" fitToHeight="1" orientation="portrait" usePrinterDefaults="1" r:id="rId1"/>
  <headerFooter>
    <oddFooter>&amp;R&amp;A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rgb="FF92D050"/>
  </sheetPr>
  <dimension ref="A1:G66"/>
  <sheetViews>
    <sheetView view="pageBreakPreview" zoomScale="110" zoomScaleSheetLayoutView="110" workbookViewId="0">
      <selection activeCell="A9" sqref="A9"/>
    </sheetView>
  </sheetViews>
  <sheetFormatPr defaultColWidth="9" defaultRowHeight="13.2"/>
  <cols>
    <col min="1" max="1" width="5.59765625" style="1300" customWidth="1"/>
    <col min="2" max="2" width="4.09765625" style="1300" customWidth="1"/>
    <col min="3" max="3" width="59.3984375" style="1301" customWidth="1"/>
    <col min="4" max="4" width="8.69921875" style="1302" customWidth="1"/>
    <col min="5" max="5" width="9" style="1302"/>
    <col min="6" max="6" width="7.19921875" style="1302" customWidth="1"/>
    <col min="7" max="7" width="24.3984375" style="1300" customWidth="1"/>
    <col min="8" max="16384" width="9" style="1300"/>
  </cols>
  <sheetData>
    <row r="1" spans="1:7" ht="16.2">
      <c r="A1" s="1304" t="s">
        <v>362</v>
      </c>
      <c r="B1" s="1310">
        <f>'2（収支報告書)'!A9</f>
        <v>7</v>
      </c>
      <c r="C1" s="1318" t="s">
        <v>104</v>
      </c>
      <c r="D1" s="1304"/>
      <c r="E1" s="1304"/>
      <c r="F1" s="1304"/>
      <c r="G1" s="1304"/>
    </row>
    <row r="2" spans="1:7">
      <c r="E2" s="1328" t="s">
        <v>73</v>
      </c>
      <c r="F2" s="1332">
        <f>'2（収支報告書)'!B1</f>
        <v>0</v>
      </c>
      <c r="G2" s="1332"/>
    </row>
    <row r="3" spans="1:7">
      <c r="E3" s="1328" t="s">
        <v>48</v>
      </c>
      <c r="F3" s="1333">
        <f>'2（収支報告書)'!E6</f>
        <v>0</v>
      </c>
      <c r="G3" s="1333"/>
    </row>
    <row r="4" spans="1:7">
      <c r="A4" s="1300" t="s">
        <v>282</v>
      </c>
    </row>
    <row r="5" spans="1:7" ht="6.6" customHeight="1"/>
    <row r="6" spans="1:7" s="1303" customFormat="1" ht="26.4">
      <c r="A6" s="1305" t="s">
        <v>497</v>
      </c>
      <c r="B6" s="1311"/>
      <c r="C6" s="1319" t="s">
        <v>271</v>
      </c>
      <c r="D6" s="1324" t="s">
        <v>376</v>
      </c>
      <c r="E6" s="1324" t="s">
        <v>218</v>
      </c>
      <c r="F6" s="1324" t="s">
        <v>501</v>
      </c>
      <c r="G6" s="1305" t="s">
        <v>50</v>
      </c>
    </row>
    <row r="7" spans="1:7" ht="18.75" customHeight="1">
      <c r="A7" s="1306"/>
      <c r="B7" s="1312" t="s">
        <v>502</v>
      </c>
      <c r="C7" s="1320"/>
      <c r="D7" s="1325"/>
      <c r="E7" s="1329"/>
      <c r="F7" s="1329"/>
      <c r="G7" s="1336"/>
    </row>
    <row r="8" spans="1:7" ht="13.5" customHeight="1">
      <c r="A8" s="1306"/>
      <c r="B8" s="1312" t="s">
        <v>231</v>
      </c>
      <c r="C8" s="1320"/>
      <c r="D8" s="1326"/>
      <c r="E8" s="1330"/>
      <c r="F8" s="1334"/>
      <c r="G8" s="1337"/>
    </row>
    <row r="9" spans="1:7">
      <c r="A9" s="1307"/>
      <c r="B9" s="1313" t="s">
        <v>229</v>
      </c>
      <c r="C9" s="1321" t="s">
        <v>503</v>
      </c>
      <c r="D9" s="1307"/>
      <c r="E9" s="1331"/>
      <c r="F9" s="1335"/>
      <c r="G9" s="1338"/>
    </row>
    <row r="10" spans="1:7">
      <c r="A10" s="1307"/>
      <c r="B10" s="1313" t="s">
        <v>169</v>
      </c>
      <c r="C10" s="1321" t="s">
        <v>479</v>
      </c>
      <c r="D10" s="1307"/>
      <c r="E10" s="1331"/>
      <c r="F10" s="1335"/>
      <c r="G10" s="1338"/>
    </row>
    <row r="11" spans="1:7" ht="26.4">
      <c r="A11" s="1307"/>
      <c r="B11" s="1313" t="s">
        <v>301</v>
      </c>
      <c r="C11" s="1320" t="s">
        <v>316</v>
      </c>
      <c r="D11" s="1307"/>
      <c r="E11" s="1331"/>
      <c r="F11" s="1335"/>
      <c r="G11" s="1338"/>
    </row>
    <row r="12" spans="1:7">
      <c r="A12" s="1307"/>
      <c r="B12" s="1313" t="s">
        <v>303</v>
      </c>
      <c r="C12" s="1322" t="s">
        <v>134</v>
      </c>
      <c r="D12" s="1307"/>
      <c r="E12" s="1331"/>
      <c r="F12" s="1335"/>
      <c r="G12" s="1338"/>
    </row>
    <row r="13" spans="1:7">
      <c r="A13" s="1306"/>
      <c r="B13" s="1312" t="s">
        <v>360</v>
      </c>
      <c r="C13" s="1320"/>
      <c r="D13" s="1327"/>
      <c r="E13" s="1330"/>
      <c r="F13" s="1334"/>
      <c r="G13" s="1337"/>
    </row>
    <row r="14" spans="1:7">
      <c r="A14" s="1307"/>
      <c r="B14" s="1314"/>
      <c r="C14" s="1321" t="s">
        <v>369</v>
      </c>
      <c r="D14" s="1307"/>
      <c r="E14" s="1331"/>
      <c r="F14" s="1335"/>
      <c r="G14" s="1338"/>
    </row>
    <row r="15" spans="1:7">
      <c r="A15" s="1307"/>
      <c r="B15" s="1314"/>
      <c r="C15" s="1321" t="s">
        <v>505</v>
      </c>
      <c r="D15" s="1307"/>
      <c r="E15" s="1331"/>
      <c r="F15" s="1335"/>
      <c r="G15" s="1338"/>
    </row>
    <row r="16" spans="1:7">
      <c r="A16" s="1307"/>
      <c r="B16" s="1314"/>
      <c r="C16" s="1321" t="s">
        <v>506</v>
      </c>
      <c r="D16" s="1307"/>
      <c r="E16" s="1331"/>
      <c r="F16" s="1335"/>
      <c r="G16" s="1338"/>
    </row>
    <row r="17" spans="1:7">
      <c r="A17" s="1307"/>
      <c r="B17" s="1314"/>
      <c r="C17" s="1321" t="s">
        <v>507</v>
      </c>
      <c r="D17" s="1307"/>
      <c r="E17" s="1331"/>
      <c r="F17" s="1335"/>
      <c r="G17" s="1338"/>
    </row>
    <row r="18" spans="1:7">
      <c r="A18" s="1307"/>
      <c r="B18" s="1314"/>
      <c r="C18" s="1321" t="s">
        <v>408</v>
      </c>
      <c r="D18" s="1307"/>
      <c r="E18" s="1331"/>
      <c r="F18" s="1335"/>
      <c r="G18" s="1338"/>
    </row>
    <row r="19" spans="1:7">
      <c r="A19" s="1307"/>
      <c r="B19" s="1314"/>
      <c r="C19" s="1321" t="s">
        <v>236</v>
      </c>
      <c r="D19" s="1307"/>
      <c r="E19" s="1331"/>
      <c r="F19" s="1335"/>
      <c r="G19" s="1338"/>
    </row>
    <row r="20" spans="1:7">
      <c r="A20" s="1307"/>
      <c r="B20" s="1314"/>
      <c r="C20" s="1321" t="s">
        <v>208</v>
      </c>
      <c r="D20" s="1307"/>
      <c r="E20" s="1331"/>
      <c r="F20" s="1335"/>
      <c r="G20" s="1338"/>
    </row>
    <row r="21" spans="1:7">
      <c r="A21" s="1307"/>
      <c r="B21" s="1314"/>
      <c r="C21" s="1321" t="s">
        <v>279</v>
      </c>
      <c r="D21" s="1307"/>
      <c r="E21" s="1331"/>
      <c r="F21" s="1335"/>
      <c r="G21" s="1338"/>
    </row>
    <row r="22" spans="1:7">
      <c r="A22" s="1307"/>
      <c r="B22" s="1314"/>
      <c r="C22" s="1321" t="s">
        <v>509</v>
      </c>
      <c r="D22" s="1307"/>
      <c r="E22" s="1331"/>
      <c r="F22" s="1335"/>
      <c r="G22" s="1338"/>
    </row>
    <row r="23" spans="1:7">
      <c r="A23" s="1307"/>
      <c r="B23" s="1314"/>
      <c r="C23" s="1322" t="s">
        <v>674</v>
      </c>
      <c r="D23" s="1307"/>
      <c r="E23" s="1331"/>
      <c r="F23" s="1335"/>
      <c r="G23" s="1338"/>
    </row>
    <row r="24" spans="1:7" ht="18.75" customHeight="1">
      <c r="A24" s="1306"/>
      <c r="B24" s="1312" t="s">
        <v>343</v>
      </c>
      <c r="C24" s="1320"/>
      <c r="D24" s="1327"/>
      <c r="E24" s="1330"/>
      <c r="F24" s="1334"/>
      <c r="G24" s="1337"/>
    </row>
    <row r="25" spans="1:7" ht="13.5" customHeight="1">
      <c r="A25" s="1307"/>
      <c r="B25" s="1315" t="s">
        <v>510</v>
      </c>
      <c r="C25" s="1323"/>
      <c r="D25" s="1327"/>
      <c r="E25" s="1330"/>
      <c r="F25" s="1334"/>
      <c r="G25" s="1337"/>
    </row>
    <row r="26" spans="1:7">
      <c r="A26" s="1306"/>
      <c r="B26" s="1316" t="s">
        <v>354</v>
      </c>
      <c r="C26" s="1320"/>
      <c r="D26" s="1327"/>
      <c r="E26" s="1330"/>
      <c r="F26" s="1334"/>
      <c r="G26" s="1337"/>
    </row>
    <row r="27" spans="1:7" ht="26.4">
      <c r="A27" s="1307"/>
      <c r="B27" s="1313" t="s">
        <v>229</v>
      </c>
      <c r="C27" s="1320" t="s">
        <v>101</v>
      </c>
      <c r="D27" s="1307"/>
      <c r="E27" s="1331"/>
      <c r="F27" s="1335"/>
      <c r="G27" s="1338"/>
    </row>
    <row r="28" spans="1:7" ht="26.4">
      <c r="A28" s="1307"/>
      <c r="B28" s="1313" t="s">
        <v>169</v>
      </c>
      <c r="C28" s="1320" t="s">
        <v>387</v>
      </c>
      <c r="D28" s="1307"/>
      <c r="E28" s="1331"/>
      <c r="F28" s="1335"/>
      <c r="G28" s="1338"/>
    </row>
    <row r="29" spans="1:7" ht="26.4">
      <c r="A29" s="1307"/>
      <c r="B29" s="1313" t="s">
        <v>301</v>
      </c>
      <c r="C29" s="1320" t="s">
        <v>499</v>
      </c>
      <c r="D29" s="1307"/>
      <c r="E29" s="1331"/>
      <c r="F29" s="1335"/>
      <c r="G29" s="1338"/>
    </row>
    <row r="30" spans="1:7" ht="26.4">
      <c r="A30" s="1307"/>
      <c r="B30" s="1313" t="s">
        <v>303</v>
      </c>
      <c r="C30" s="1320" t="s">
        <v>193</v>
      </c>
      <c r="D30" s="1307"/>
      <c r="E30" s="1331"/>
      <c r="F30" s="1335"/>
      <c r="G30" s="1338"/>
    </row>
    <row r="31" spans="1:7">
      <c r="A31" s="1307"/>
      <c r="B31" s="1313" t="s">
        <v>107</v>
      </c>
      <c r="C31" s="1321" t="s">
        <v>216</v>
      </c>
      <c r="D31" s="1307"/>
      <c r="E31" s="1331"/>
      <c r="F31" s="1335"/>
      <c r="G31" s="1338"/>
    </row>
    <row r="32" spans="1:7">
      <c r="A32" s="1307"/>
      <c r="B32" s="1313" t="s">
        <v>500</v>
      </c>
      <c r="C32" s="1321" t="s">
        <v>118</v>
      </c>
      <c r="D32" s="1307"/>
      <c r="E32" s="1331"/>
      <c r="F32" s="1335"/>
      <c r="G32" s="1338"/>
    </row>
    <row r="33" spans="1:7" ht="39.6">
      <c r="A33" s="1307"/>
      <c r="B33" s="1313" t="s">
        <v>44</v>
      </c>
      <c r="C33" s="1320" t="s">
        <v>414</v>
      </c>
      <c r="D33" s="1307"/>
      <c r="E33" s="1331"/>
      <c r="F33" s="1335"/>
      <c r="G33" s="1338"/>
    </row>
    <row r="34" spans="1:7" ht="26.4">
      <c r="A34" s="1307"/>
      <c r="B34" s="1313" t="s">
        <v>93</v>
      </c>
      <c r="C34" s="1320" t="s">
        <v>404</v>
      </c>
      <c r="D34" s="1307"/>
      <c r="E34" s="1331"/>
      <c r="F34" s="1335"/>
      <c r="G34" s="1338"/>
    </row>
    <row r="35" spans="1:7">
      <c r="A35" s="1307"/>
      <c r="B35" s="1313" t="s">
        <v>289</v>
      </c>
      <c r="C35" s="1321" t="s">
        <v>511</v>
      </c>
      <c r="D35" s="1307"/>
      <c r="E35" s="1331"/>
      <c r="F35" s="1335"/>
      <c r="G35" s="1338"/>
    </row>
    <row r="36" spans="1:7">
      <c r="A36" s="1306"/>
      <c r="B36" s="1316" t="s">
        <v>508</v>
      </c>
      <c r="C36" s="1320"/>
      <c r="D36" s="1327"/>
      <c r="E36" s="1330"/>
      <c r="F36" s="1334"/>
      <c r="G36" s="1337"/>
    </row>
    <row r="37" spans="1:7">
      <c r="A37" s="1307"/>
      <c r="B37" s="1313" t="s">
        <v>229</v>
      </c>
      <c r="C37" s="1321" t="s">
        <v>67</v>
      </c>
      <c r="D37" s="1307"/>
      <c r="E37" s="1331"/>
      <c r="F37" s="1335"/>
      <c r="G37" s="1338"/>
    </row>
    <row r="38" spans="1:7">
      <c r="A38" s="1307"/>
      <c r="B38" s="1313" t="s">
        <v>229</v>
      </c>
      <c r="C38" s="1321" t="s">
        <v>512</v>
      </c>
      <c r="D38" s="1307"/>
      <c r="E38" s="1331"/>
      <c r="F38" s="1335"/>
      <c r="G38" s="1338"/>
    </row>
    <row r="39" spans="1:7">
      <c r="A39" s="1307"/>
      <c r="B39" s="1313" t="s">
        <v>229</v>
      </c>
      <c r="C39" s="1322" t="s">
        <v>675</v>
      </c>
      <c r="D39" s="1307"/>
      <c r="E39" s="1331"/>
      <c r="F39" s="1335"/>
      <c r="G39" s="1338"/>
    </row>
    <row r="40" spans="1:7">
      <c r="A40" s="1307"/>
      <c r="B40" s="1313" t="s">
        <v>169</v>
      </c>
      <c r="C40" s="1321" t="s">
        <v>241</v>
      </c>
      <c r="D40" s="1307"/>
      <c r="E40" s="1331"/>
      <c r="F40" s="1335"/>
      <c r="G40" s="1338"/>
    </row>
    <row r="41" spans="1:7">
      <c r="A41" s="1307"/>
      <c r="B41" s="1313" t="s">
        <v>169</v>
      </c>
      <c r="C41" s="1321" t="s">
        <v>402</v>
      </c>
      <c r="D41" s="1307"/>
      <c r="E41" s="1331"/>
      <c r="F41" s="1335"/>
      <c r="G41" s="1338"/>
    </row>
    <row r="42" spans="1:7">
      <c r="A42" s="1307"/>
      <c r="B42" s="1313" t="s">
        <v>169</v>
      </c>
      <c r="C42" s="1322" t="s">
        <v>676</v>
      </c>
      <c r="D42" s="1307"/>
      <c r="E42" s="1331"/>
      <c r="F42" s="1335"/>
      <c r="G42" s="1338"/>
    </row>
    <row r="43" spans="1:7">
      <c r="A43" s="1307"/>
      <c r="B43" s="1313" t="s">
        <v>301</v>
      </c>
      <c r="C43" s="1322" t="s">
        <v>134</v>
      </c>
      <c r="D43" s="1307"/>
      <c r="E43" s="1331"/>
      <c r="F43" s="1335"/>
      <c r="G43" s="1338"/>
    </row>
    <row r="44" spans="1:7">
      <c r="A44" s="1306"/>
      <c r="B44" s="1316" t="s">
        <v>513</v>
      </c>
      <c r="C44" s="1320"/>
      <c r="D44" s="1327"/>
      <c r="E44" s="1330"/>
      <c r="F44" s="1334"/>
      <c r="G44" s="1337"/>
    </row>
    <row r="45" spans="1:7">
      <c r="A45" s="1307"/>
      <c r="B45" s="1317" t="s">
        <v>229</v>
      </c>
      <c r="C45" s="1321" t="s">
        <v>488</v>
      </c>
      <c r="D45" s="1307"/>
      <c r="E45" s="1331"/>
      <c r="F45" s="1335"/>
      <c r="G45" s="1338"/>
    </row>
    <row r="46" spans="1:7">
      <c r="A46" s="1307"/>
      <c r="B46" s="1317" t="s">
        <v>169</v>
      </c>
      <c r="C46" s="1321" t="s">
        <v>515</v>
      </c>
      <c r="D46" s="1307"/>
      <c r="E46" s="1331"/>
      <c r="F46" s="1335"/>
      <c r="G46" s="1338"/>
    </row>
    <row r="47" spans="1:7">
      <c r="A47" s="1307"/>
      <c r="B47" s="1317" t="s">
        <v>301</v>
      </c>
      <c r="C47" s="1321" t="s">
        <v>338</v>
      </c>
      <c r="D47" s="1307"/>
      <c r="E47" s="1331"/>
      <c r="F47" s="1335"/>
      <c r="G47" s="1338"/>
    </row>
    <row r="48" spans="1:7">
      <c r="A48" s="1307"/>
      <c r="B48" s="1317" t="s">
        <v>303</v>
      </c>
      <c r="C48" s="1321" t="s">
        <v>111</v>
      </c>
      <c r="D48" s="1307"/>
      <c r="E48" s="1331"/>
      <c r="F48" s="1335"/>
      <c r="G48" s="1338"/>
    </row>
    <row r="49" spans="1:7">
      <c r="A49" s="1307"/>
      <c r="B49" s="1317" t="s">
        <v>107</v>
      </c>
      <c r="C49" s="1321" t="s">
        <v>516</v>
      </c>
      <c r="D49" s="1307"/>
      <c r="E49" s="1331"/>
      <c r="F49" s="1335"/>
      <c r="G49" s="1338"/>
    </row>
    <row r="50" spans="1:7">
      <c r="A50" s="1307"/>
      <c r="B50" s="1317" t="s">
        <v>500</v>
      </c>
      <c r="C50" s="1321" t="s">
        <v>144</v>
      </c>
      <c r="D50" s="1307"/>
      <c r="E50" s="1331"/>
      <c r="F50" s="1335"/>
      <c r="G50" s="1338"/>
    </row>
    <row r="51" spans="1:7">
      <c r="A51" s="1307"/>
      <c r="B51" s="1317" t="s">
        <v>44</v>
      </c>
      <c r="C51" s="1321" t="s">
        <v>283</v>
      </c>
      <c r="D51" s="1307"/>
      <c r="E51" s="1331"/>
      <c r="F51" s="1335"/>
      <c r="G51" s="1338"/>
    </row>
    <row r="52" spans="1:7">
      <c r="A52" s="1307"/>
      <c r="B52" s="1317" t="s">
        <v>93</v>
      </c>
      <c r="C52" s="1321" t="s">
        <v>517</v>
      </c>
      <c r="D52" s="1307"/>
      <c r="E52" s="1331"/>
      <c r="F52" s="1335"/>
      <c r="G52" s="1338"/>
    </row>
    <row r="53" spans="1:7" ht="26.4">
      <c r="A53" s="1307"/>
      <c r="B53" s="1317" t="s">
        <v>289</v>
      </c>
      <c r="C53" s="1320" t="s">
        <v>493</v>
      </c>
      <c r="D53" s="1307"/>
      <c r="E53" s="1331"/>
      <c r="F53" s="1335"/>
      <c r="G53" s="1338"/>
    </row>
    <row r="54" spans="1:7">
      <c r="A54" s="1307"/>
      <c r="B54" s="1317" t="s">
        <v>519</v>
      </c>
      <c r="C54" s="1322" t="s">
        <v>86</v>
      </c>
      <c r="D54" s="1307"/>
      <c r="E54" s="1331"/>
      <c r="F54" s="1335"/>
      <c r="G54" s="1338"/>
    </row>
    <row r="55" spans="1:7" ht="18.75" customHeight="1">
      <c r="A55" s="1306"/>
      <c r="B55" s="1312" t="s">
        <v>96</v>
      </c>
      <c r="C55" s="1320"/>
      <c r="D55" s="1327"/>
      <c r="E55" s="1330"/>
      <c r="F55" s="1334"/>
      <c r="G55" s="1337"/>
    </row>
    <row r="56" spans="1:7">
      <c r="A56" s="1307"/>
      <c r="B56" s="1314"/>
      <c r="C56" s="1321" t="s">
        <v>188</v>
      </c>
      <c r="D56" s="1307"/>
      <c r="E56" s="1331"/>
      <c r="F56" s="1335"/>
      <c r="G56" s="1338"/>
    </row>
    <row r="59" spans="1:7">
      <c r="A59" s="1300" t="s">
        <v>244</v>
      </c>
    </row>
    <row r="60" spans="1:7">
      <c r="A60" s="1300" t="s">
        <v>521</v>
      </c>
    </row>
    <row r="61" spans="1:7">
      <c r="A61" s="1308" t="s">
        <v>522</v>
      </c>
    </row>
    <row r="62" spans="1:7">
      <c r="A62" s="1308" t="s">
        <v>18</v>
      </c>
    </row>
    <row r="63" spans="1:7">
      <c r="A63" s="1308" t="s">
        <v>7</v>
      </c>
    </row>
    <row r="64" spans="1:7">
      <c r="A64" s="1300" t="s">
        <v>385</v>
      </c>
    </row>
    <row r="65" spans="1:1">
      <c r="A65" s="1300" t="s">
        <v>523</v>
      </c>
    </row>
    <row r="66" spans="1:1">
      <c r="A66" s="1309" t="s">
        <v>524</v>
      </c>
    </row>
  </sheetData>
  <sheetProtection password="DD53" sheet="1" objects="1" scenarios="1" selectLockedCells="1"/>
  <mergeCells count="3">
    <mergeCell ref="F2:G2"/>
    <mergeCell ref="F3:G3"/>
    <mergeCell ref="B25:C25"/>
  </mergeCells>
  <phoneticPr fontId="26"/>
  <dataValidations count="1">
    <dataValidation type="list" allowBlank="1" showDropDown="0" showInputMessage="1" showErrorMessage="1" sqref="D56 D9:D12 D14:D23 A56 D45:D54 A9:A12 A14:A23 A37:A43 A45:A54 D37:D43 A25 A27:A35 D27:D34">
      <formula1>"〇"</formula1>
    </dataValidation>
  </dataValidations>
  <pageMargins left="0.70866141732283472" right="0.19685039370078741" top="0.55118110236220474" bottom="0.55118110236220474" header="0.31496062992125984" footer="0.31496062992125984"/>
  <pageSetup paperSize="9" scale="70" fitToWidth="1" fitToHeight="1" orientation="portrait" usePrinterDefaults="1" r:id="rId1"/>
  <headerFooter>
    <oddFooter>&amp;R&amp;A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U28"/>
  <sheetViews>
    <sheetView showGridLines="0" view="pageBreakPreview" zoomScale="80" zoomScaleNormal="70" zoomScaleSheetLayoutView="80" workbookViewId="0">
      <selection activeCell="I6" sqref="I6"/>
    </sheetView>
  </sheetViews>
  <sheetFormatPr defaultColWidth="8.59765625" defaultRowHeight="18" customHeight="1"/>
  <cols>
    <col min="1" max="7" width="3.5" style="1339" customWidth="1"/>
    <col min="8" max="8" width="4.59765625" style="1339" customWidth="1"/>
    <col min="9" max="9" width="4.5" style="1339" customWidth="1"/>
    <col min="10" max="10" width="5.69921875" style="1339" customWidth="1"/>
    <col min="11" max="20" width="7" style="1339" customWidth="1"/>
    <col min="21" max="21" width="3.8984375" style="1339" customWidth="1"/>
    <col min="22" max="68" width="4.59765625" style="1339" customWidth="1"/>
    <col min="69" max="16384" width="8.59765625" style="1339"/>
  </cols>
  <sheetData>
    <row r="1" spans="1:21" s="1340" customFormat="1" ht="29.25" customHeight="1">
      <c r="A1" s="1342" t="s">
        <v>109</v>
      </c>
      <c r="B1" s="1342"/>
      <c r="C1" s="1354">
        <f>'2（収支報告書)'!A9</f>
        <v>7</v>
      </c>
      <c r="D1" s="1359" t="s">
        <v>568</v>
      </c>
      <c r="E1" s="1359"/>
      <c r="F1" s="1359"/>
      <c r="G1" s="1359"/>
      <c r="H1" s="1359"/>
      <c r="I1" s="1359"/>
      <c r="J1" s="1359"/>
      <c r="K1" s="1359"/>
      <c r="U1" s="1418"/>
    </row>
    <row r="2" spans="1:21" s="1341" customFormat="1" ht="26.25" customHeight="1">
      <c r="A2" s="1343" t="s">
        <v>0</v>
      </c>
      <c r="C2" s="1343"/>
      <c r="D2" s="1343"/>
      <c r="E2" s="1343"/>
      <c r="F2" s="1343"/>
      <c r="G2" s="1343"/>
      <c r="H2" s="1343"/>
      <c r="I2" s="1343"/>
      <c r="J2" s="1343"/>
      <c r="K2" s="1343"/>
      <c r="L2" s="1343"/>
      <c r="M2" s="1343"/>
      <c r="N2" s="1343"/>
      <c r="O2" s="1343"/>
      <c r="P2" s="1403" t="s">
        <v>73</v>
      </c>
      <c r="Q2" s="1403"/>
      <c r="R2" s="1413">
        <f>'2（収支報告書)'!B1</f>
        <v>0</v>
      </c>
      <c r="S2" s="1413"/>
      <c r="T2" s="1413"/>
      <c r="U2" s="1419"/>
    </row>
    <row r="3" spans="1:21" s="1340" customFormat="1" ht="25.5" customHeight="1">
      <c r="A3" s="1344" t="s">
        <v>248</v>
      </c>
      <c r="B3" s="1344"/>
      <c r="C3" s="1344"/>
      <c r="D3" s="1344"/>
      <c r="E3" s="1344"/>
      <c r="F3" s="1344"/>
      <c r="G3" s="1344"/>
      <c r="H3" s="1344"/>
      <c r="I3" s="1344"/>
      <c r="J3" s="1344"/>
      <c r="K3" s="1344"/>
      <c r="L3" s="1344"/>
      <c r="M3" s="1344"/>
      <c r="N3" s="1344"/>
      <c r="O3" s="1344"/>
      <c r="P3" s="1404" t="s">
        <v>48</v>
      </c>
      <c r="Q3" s="1404"/>
      <c r="R3" s="1413">
        <f>'2（収支報告書)'!E6</f>
        <v>0</v>
      </c>
      <c r="S3" s="1413"/>
      <c r="T3" s="1413"/>
      <c r="U3" s="1419"/>
    </row>
    <row r="4" spans="1:21" s="1340" customFormat="1" ht="29.25" customHeight="1">
      <c r="A4" s="1345" t="s">
        <v>232</v>
      </c>
      <c r="B4" s="1345"/>
      <c r="C4" s="1345"/>
      <c r="D4" s="1345"/>
      <c r="E4" s="1345"/>
      <c r="F4" s="1345"/>
      <c r="G4" s="1345"/>
      <c r="H4" s="1345"/>
      <c r="I4" s="1345"/>
      <c r="J4" s="1345"/>
      <c r="K4" s="1345"/>
      <c r="L4" s="1345"/>
      <c r="M4" s="1345"/>
      <c r="N4" s="1345"/>
      <c r="O4" s="1345"/>
      <c r="P4" s="1345"/>
      <c r="Q4" s="1345"/>
      <c r="R4" s="1345"/>
      <c r="S4" s="1345"/>
      <c r="T4" s="1345"/>
    </row>
    <row r="5" spans="1:21" ht="18" customHeight="1">
      <c r="A5" s="1346" t="s">
        <v>60</v>
      </c>
      <c r="B5" s="1346"/>
      <c r="C5" s="1346" t="s">
        <v>250</v>
      </c>
      <c r="D5" s="1346"/>
      <c r="E5" s="1346"/>
      <c r="F5" s="1346"/>
      <c r="G5" s="1346"/>
      <c r="H5" s="1346" t="s">
        <v>251</v>
      </c>
      <c r="I5" s="1346"/>
      <c r="J5" s="1346"/>
      <c r="K5" s="1346" t="s">
        <v>298</v>
      </c>
      <c r="L5" s="1346"/>
      <c r="M5" s="1346"/>
      <c r="N5" s="1346"/>
      <c r="O5" s="1346"/>
      <c r="P5" s="1405" t="s">
        <v>247</v>
      </c>
      <c r="Q5" s="1409"/>
      <c r="R5" s="1409"/>
      <c r="S5" s="1409"/>
      <c r="T5" s="1414"/>
    </row>
    <row r="6" spans="1:21" ht="24.6" customHeight="1">
      <c r="A6" s="1347"/>
      <c r="B6" s="1351"/>
      <c r="C6" s="1355" t="s">
        <v>255</v>
      </c>
      <c r="D6" s="1360"/>
      <c r="E6" s="1360"/>
      <c r="F6" s="1360"/>
      <c r="G6" s="1363"/>
      <c r="H6" s="1366" t="s">
        <v>694</v>
      </c>
      <c r="I6" s="1374"/>
      <c r="J6" s="1381" t="s">
        <v>796</v>
      </c>
      <c r="K6" s="1390" t="s">
        <v>379</v>
      </c>
      <c r="L6" s="1390"/>
      <c r="M6" s="1390"/>
      <c r="N6" s="1390"/>
      <c r="O6" s="1390"/>
      <c r="P6" s="1406"/>
      <c r="Q6" s="1410"/>
      <c r="R6" s="1410"/>
      <c r="S6" s="1410"/>
      <c r="T6" s="1415"/>
    </row>
    <row r="7" spans="1:21" ht="45" customHeight="1">
      <c r="A7" s="1348"/>
      <c r="B7" s="1352"/>
      <c r="C7" s="1356"/>
      <c r="D7" s="1361"/>
      <c r="E7" s="1361"/>
      <c r="F7" s="1361"/>
      <c r="G7" s="1364"/>
      <c r="H7" s="1367"/>
      <c r="I7" s="1375" t="s">
        <v>827</v>
      </c>
      <c r="J7" s="1382"/>
      <c r="K7" s="1391"/>
      <c r="L7" s="1395"/>
      <c r="M7" s="1395"/>
      <c r="N7" s="1395"/>
      <c r="O7" s="1399"/>
      <c r="P7" s="1391"/>
      <c r="Q7" s="1395"/>
      <c r="R7" s="1395"/>
      <c r="S7" s="1395"/>
      <c r="T7" s="1399"/>
      <c r="U7" s="1420"/>
    </row>
    <row r="8" spans="1:21" ht="24.6" customHeight="1">
      <c r="A8" s="1348"/>
      <c r="B8" s="1352"/>
      <c r="C8" s="1356"/>
      <c r="D8" s="1361"/>
      <c r="E8" s="1361"/>
      <c r="F8" s="1361"/>
      <c r="G8" s="1364"/>
      <c r="H8" s="1368" t="s">
        <v>694</v>
      </c>
      <c r="I8" s="1376"/>
      <c r="J8" s="1383" t="s">
        <v>796</v>
      </c>
      <c r="K8" s="1390" t="s">
        <v>436</v>
      </c>
      <c r="L8" s="1390"/>
      <c r="M8" s="1390"/>
      <c r="N8" s="1390"/>
      <c r="O8" s="1390"/>
      <c r="P8" s="1406"/>
      <c r="Q8" s="1410"/>
      <c r="R8" s="1410"/>
      <c r="S8" s="1410"/>
      <c r="T8" s="1415"/>
    </row>
    <row r="9" spans="1:21" ht="45" customHeight="1">
      <c r="A9" s="1348"/>
      <c r="B9" s="1352"/>
      <c r="C9" s="1356"/>
      <c r="D9" s="1361"/>
      <c r="E9" s="1361"/>
      <c r="F9" s="1361"/>
      <c r="G9" s="1364"/>
      <c r="H9" s="1367"/>
      <c r="I9" s="1377"/>
      <c r="J9" s="1384"/>
      <c r="K9" s="1391"/>
      <c r="L9" s="1395"/>
      <c r="M9" s="1395"/>
      <c r="N9" s="1395"/>
      <c r="O9" s="1399"/>
      <c r="P9" s="1391"/>
      <c r="Q9" s="1395"/>
      <c r="R9" s="1395"/>
      <c r="S9" s="1395"/>
      <c r="T9" s="1399"/>
    </row>
    <row r="10" spans="1:21" ht="24.6" customHeight="1">
      <c r="A10" s="1348"/>
      <c r="B10" s="1352"/>
      <c r="C10" s="1356"/>
      <c r="D10" s="1361"/>
      <c r="E10" s="1361"/>
      <c r="F10" s="1361"/>
      <c r="G10" s="1364"/>
      <c r="H10" s="1367"/>
      <c r="I10" s="1377"/>
      <c r="J10" s="1384"/>
      <c r="K10" s="1390" t="s">
        <v>437</v>
      </c>
      <c r="L10" s="1390"/>
      <c r="M10" s="1390"/>
      <c r="N10" s="1390"/>
      <c r="O10" s="1390"/>
      <c r="P10" s="1406"/>
      <c r="Q10" s="1410"/>
      <c r="R10" s="1410"/>
      <c r="S10" s="1410"/>
      <c r="T10" s="1415"/>
    </row>
    <row r="11" spans="1:21" ht="45" customHeight="1">
      <c r="A11" s="1349"/>
      <c r="B11" s="1353"/>
      <c r="C11" s="1357"/>
      <c r="D11" s="1362"/>
      <c r="E11" s="1362"/>
      <c r="F11" s="1362"/>
      <c r="G11" s="1365"/>
      <c r="H11" s="1369"/>
      <c r="I11" s="1378"/>
      <c r="J11" s="1385"/>
      <c r="K11" s="1391"/>
      <c r="L11" s="1395"/>
      <c r="M11" s="1395"/>
      <c r="N11" s="1395"/>
      <c r="O11" s="1399"/>
      <c r="P11" s="1391"/>
      <c r="Q11" s="1395"/>
      <c r="R11" s="1395"/>
      <c r="S11" s="1395"/>
      <c r="T11" s="1399"/>
    </row>
    <row r="12" spans="1:21" ht="24.6" customHeight="1">
      <c r="A12" s="1347"/>
      <c r="B12" s="1351"/>
      <c r="C12" s="1355" t="s">
        <v>37</v>
      </c>
      <c r="D12" s="1360"/>
      <c r="E12" s="1360"/>
      <c r="F12" s="1360"/>
      <c r="G12" s="1363"/>
      <c r="H12" s="1370" t="s">
        <v>694</v>
      </c>
      <c r="I12" s="1374"/>
      <c r="J12" s="1386" t="s">
        <v>796</v>
      </c>
      <c r="K12" s="1355" t="s">
        <v>372</v>
      </c>
      <c r="L12" s="1360"/>
      <c r="M12" s="1360"/>
      <c r="N12" s="1360"/>
      <c r="O12" s="1363"/>
      <c r="P12" s="1407" t="s">
        <v>571</v>
      </c>
      <c r="Q12" s="1411"/>
      <c r="R12" s="1411"/>
      <c r="S12" s="1411"/>
      <c r="T12" s="1416"/>
    </row>
    <row r="13" spans="1:21" ht="60.6" customHeight="1">
      <c r="A13" s="1348"/>
      <c r="B13" s="1352"/>
      <c r="C13" s="1356"/>
      <c r="D13" s="1361"/>
      <c r="E13" s="1361"/>
      <c r="F13" s="1361"/>
      <c r="G13" s="1364"/>
      <c r="H13" s="1371"/>
      <c r="I13" s="1379" t="s">
        <v>827</v>
      </c>
      <c r="J13" s="1387"/>
      <c r="K13" s="1391"/>
      <c r="L13" s="1395"/>
      <c r="M13" s="1395"/>
      <c r="N13" s="1395"/>
      <c r="O13" s="1399"/>
      <c r="P13" s="1408"/>
      <c r="Q13" s="1412"/>
      <c r="R13" s="1412"/>
      <c r="S13" s="1412"/>
      <c r="T13" s="1417"/>
    </row>
    <row r="14" spans="1:21" ht="24.6" customHeight="1">
      <c r="A14" s="1348"/>
      <c r="B14" s="1352"/>
      <c r="C14" s="1356"/>
      <c r="D14" s="1361"/>
      <c r="E14" s="1361"/>
      <c r="F14" s="1361"/>
      <c r="G14" s="1364"/>
      <c r="H14" s="1372" t="s">
        <v>694</v>
      </c>
      <c r="I14" s="1376"/>
      <c r="J14" s="1388" t="s">
        <v>796</v>
      </c>
      <c r="K14" s="1355" t="s">
        <v>215</v>
      </c>
      <c r="L14" s="1360"/>
      <c r="M14" s="1360"/>
      <c r="N14" s="1360"/>
      <c r="O14" s="1363"/>
      <c r="P14" s="1407" t="s">
        <v>579</v>
      </c>
      <c r="Q14" s="1411"/>
      <c r="R14" s="1411"/>
      <c r="S14" s="1411"/>
      <c r="T14" s="1416"/>
    </row>
    <row r="15" spans="1:21" ht="60.6" customHeight="1">
      <c r="A15" s="1349"/>
      <c r="B15" s="1353"/>
      <c r="C15" s="1357"/>
      <c r="D15" s="1362"/>
      <c r="E15" s="1362"/>
      <c r="F15" s="1362"/>
      <c r="G15" s="1365"/>
      <c r="H15" s="1373"/>
      <c r="I15" s="1380"/>
      <c r="J15" s="1389"/>
      <c r="K15" s="1391"/>
      <c r="L15" s="1395"/>
      <c r="M15" s="1395"/>
      <c r="N15" s="1395"/>
      <c r="O15" s="1399"/>
      <c r="P15" s="1408"/>
      <c r="Q15" s="1412"/>
      <c r="R15" s="1412"/>
      <c r="S15" s="1412"/>
      <c r="T15" s="1417"/>
    </row>
    <row r="16" spans="1:21" ht="24.6" customHeight="1">
      <c r="A16" s="1347"/>
      <c r="B16" s="1351"/>
      <c r="C16" s="1355" t="s">
        <v>156</v>
      </c>
      <c r="D16" s="1360"/>
      <c r="E16" s="1360"/>
      <c r="F16" s="1360"/>
      <c r="G16" s="1363"/>
      <c r="H16" s="1370" t="s">
        <v>694</v>
      </c>
      <c r="I16" s="1374"/>
      <c r="J16" s="1386" t="s">
        <v>796</v>
      </c>
      <c r="K16" s="1392"/>
      <c r="L16" s="1396"/>
      <c r="M16" s="1396"/>
      <c r="N16" s="1396"/>
      <c r="O16" s="1400"/>
      <c r="P16" s="1390" t="s">
        <v>223</v>
      </c>
      <c r="Q16" s="1390"/>
      <c r="R16" s="1390"/>
      <c r="S16" s="1390"/>
      <c r="T16" s="1390"/>
    </row>
    <row r="17" spans="1:20" ht="60.6" customHeight="1">
      <c r="A17" s="1348"/>
      <c r="B17" s="1352"/>
      <c r="C17" s="1356"/>
      <c r="D17" s="1361"/>
      <c r="E17" s="1361"/>
      <c r="F17" s="1361"/>
      <c r="G17" s="1364"/>
      <c r="H17" s="1371"/>
      <c r="I17" s="1379" t="s">
        <v>827</v>
      </c>
      <c r="J17" s="1387"/>
      <c r="K17" s="1393"/>
      <c r="L17" s="1397"/>
      <c r="M17" s="1397"/>
      <c r="N17" s="1397"/>
      <c r="O17" s="1401"/>
      <c r="P17" s="1391" t="s">
        <v>492</v>
      </c>
      <c r="Q17" s="1395"/>
      <c r="R17" s="1395"/>
      <c r="S17" s="1395"/>
      <c r="T17" s="1399"/>
    </row>
    <row r="18" spans="1:20" ht="24.6" customHeight="1">
      <c r="A18" s="1348"/>
      <c r="B18" s="1352"/>
      <c r="C18" s="1356"/>
      <c r="D18" s="1361"/>
      <c r="E18" s="1361"/>
      <c r="F18" s="1361"/>
      <c r="G18" s="1364"/>
      <c r="H18" s="1372" t="s">
        <v>694</v>
      </c>
      <c r="I18" s="1376"/>
      <c r="J18" s="1388" t="s">
        <v>796</v>
      </c>
      <c r="K18" s="1393"/>
      <c r="L18" s="1397"/>
      <c r="M18" s="1397"/>
      <c r="N18" s="1397"/>
      <c r="O18" s="1401"/>
      <c r="P18" s="1390" t="s">
        <v>122</v>
      </c>
      <c r="Q18" s="1390"/>
      <c r="R18" s="1390"/>
      <c r="S18" s="1390"/>
      <c r="T18" s="1390"/>
    </row>
    <row r="19" spans="1:20" ht="60.6" customHeight="1">
      <c r="A19" s="1349"/>
      <c r="B19" s="1353"/>
      <c r="C19" s="1357"/>
      <c r="D19" s="1362"/>
      <c r="E19" s="1362"/>
      <c r="F19" s="1362"/>
      <c r="G19" s="1365"/>
      <c r="H19" s="1373"/>
      <c r="I19" s="1380"/>
      <c r="J19" s="1389"/>
      <c r="K19" s="1394"/>
      <c r="L19" s="1398"/>
      <c r="M19" s="1398"/>
      <c r="N19" s="1398"/>
      <c r="O19" s="1402"/>
      <c r="P19" s="1408"/>
      <c r="Q19" s="1412"/>
      <c r="R19" s="1412"/>
      <c r="S19" s="1412"/>
      <c r="T19" s="1417"/>
    </row>
    <row r="20" spans="1:20" ht="24.6" customHeight="1">
      <c r="A20" s="1347"/>
      <c r="B20" s="1351"/>
      <c r="C20" s="1355" t="s">
        <v>98</v>
      </c>
      <c r="D20" s="1360"/>
      <c r="E20" s="1360"/>
      <c r="F20" s="1360"/>
      <c r="G20" s="1363"/>
      <c r="H20" s="1370" t="s">
        <v>694</v>
      </c>
      <c r="I20" s="1374"/>
      <c r="J20" s="1386" t="s">
        <v>796</v>
      </c>
      <c r="K20" s="1392"/>
      <c r="L20" s="1396"/>
      <c r="M20" s="1396"/>
      <c r="N20" s="1396"/>
      <c r="O20" s="1400"/>
      <c r="P20" s="1392"/>
      <c r="Q20" s="1396"/>
      <c r="R20" s="1396"/>
      <c r="S20" s="1396"/>
      <c r="T20" s="1400"/>
    </row>
    <row r="21" spans="1:20" ht="60.6" customHeight="1">
      <c r="A21" s="1348"/>
      <c r="B21" s="1352"/>
      <c r="C21" s="1356"/>
      <c r="D21" s="1361"/>
      <c r="E21" s="1361"/>
      <c r="F21" s="1361"/>
      <c r="G21" s="1364"/>
      <c r="H21" s="1371"/>
      <c r="I21" s="1379" t="s">
        <v>827</v>
      </c>
      <c r="J21" s="1387"/>
      <c r="K21" s="1393"/>
      <c r="L21" s="1397"/>
      <c r="M21" s="1397"/>
      <c r="N21" s="1397"/>
      <c r="O21" s="1401"/>
      <c r="P21" s="1393"/>
      <c r="Q21" s="1397"/>
      <c r="R21" s="1397"/>
      <c r="S21" s="1397"/>
      <c r="T21" s="1401"/>
    </row>
    <row r="22" spans="1:20" ht="24.6" customHeight="1">
      <c r="A22" s="1348"/>
      <c r="B22" s="1352"/>
      <c r="C22" s="1356"/>
      <c r="D22" s="1361"/>
      <c r="E22" s="1361"/>
      <c r="F22" s="1361"/>
      <c r="G22" s="1364"/>
      <c r="H22" s="1372" t="s">
        <v>694</v>
      </c>
      <c r="I22" s="1376"/>
      <c r="J22" s="1388" t="s">
        <v>796</v>
      </c>
      <c r="K22" s="1393"/>
      <c r="L22" s="1397"/>
      <c r="M22" s="1397"/>
      <c r="N22" s="1397"/>
      <c r="O22" s="1401"/>
      <c r="P22" s="1393"/>
      <c r="Q22" s="1397"/>
      <c r="R22" s="1397"/>
      <c r="S22" s="1397"/>
      <c r="T22" s="1401"/>
    </row>
    <row r="23" spans="1:20" ht="60.6" customHeight="1">
      <c r="A23" s="1349"/>
      <c r="B23" s="1353"/>
      <c r="C23" s="1357"/>
      <c r="D23" s="1362"/>
      <c r="E23" s="1362"/>
      <c r="F23" s="1362"/>
      <c r="G23" s="1365"/>
      <c r="H23" s="1373"/>
      <c r="I23" s="1380"/>
      <c r="J23" s="1389"/>
      <c r="K23" s="1394"/>
      <c r="L23" s="1398"/>
      <c r="M23" s="1398"/>
      <c r="N23" s="1398"/>
      <c r="O23" s="1402"/>
      <c r="P23" s="1394"/>
      <c r="Q23" s="1398"/>
      <c r="R23" s="1398"/>
      <c r="S23" s="1398"/>
      <c r="T23" s="1402"/>
    </row>
    <row r="24" spans="1:20" ht="24.6" customHeight="1">
      <c r="A24" s="1347"/>
      <c r="B24" s="1351"/>
      <c r="C24" s="1355" t="s">
        <v>535</v>
      </c>
      <c r="D24" s="1360"/>
      <c r="E24" s="1360"/>
      <c r="F24" s="1360"/>
      <c r="G24" s="1363"/>
      <c r="H24" s="1370" t="s">
        <v>694</v>
      </c>
      <c r="I24" s="1374"/>
      <c r="J24" s="1386" t="s">
        <v>796</v>
      </c>
      <c r="K24" s="1392"/>
      <c r="L24" s="1396"/>
      <c r="M24" s="1396"/>
      <c r="N24" s="1396"/>
      <c r="O24" s="1400"/>
      <c r="P24" s="1392"/>
      <c r="Q24" s="1396"/>
      <c r="R24" s="1396"/>
      <c r="S24" s="1396"/>
      <c r="T24" s="1400"/>
    </row>
    <row r="25" spans="1:20" ht="60.6" customHeight="1">
      <c r="A25" s="1348"/>
      <c r="B25" s="1352"/>
      <c r="C25" s="1356"/>
      <c r="D25" s="1361"/>
      <c r="E25" s="1361"/>
      <c r="F25" s="1361"/>
      <c r="G25" s="1364"/>
      <c r="H25" s="1371"/>
      <c r="I25" s="1379" t="s">
        <v>827</v>
      </c>
      <c r="J25" s="1387"/>
      <c r="K25" s="1393"/>
      <c r="L25" s="1397"/>
      <c r="M25" s="1397"/>
      <c r="N25" s="1397"/>
      <c r="O25" s="1401"/>
      <c r="P25" s="1393"/>
      <c r="Q25" s="1397"/>
      <c r="R25" s="1397"/>
      <c r="S25" s="1397"/>
      <c r="T25" s="1401"/>
    </row>
    <row r="26" spans="1:20" ht="24.6" customHeight="1">
      <c r="A26" s="1348"/>
      <c r="B26" s="1352"/>
      <c r="C26" s="1356"/>
      <c r="D26" s="1361"/>
      <c r="E26" s="1361"/>
      <c r="F26" s="1361"/>
      <c r="G26" s="1364"/>
      <c r="H26" s="1372" t="s">
        <v>694</v>
      </c>
      <c r="I26" s="1376"/>
      <c r="J26" s="1388" t="s">
        <v>796</v>
      </c>
      <c r="K26" s="1393"/>
      <c r="L26" s="1397"/>
      <c r="M26" s="1397"/>
      <c r="N26" s="1397"/>
      <c r="O26" s="1401"/>
      <c r="P26" s="1393"/>
      <c r="Q26" s="1397"/>
      <c r="R26" s="1397"/>
      <c r="S26" s="1397"/>
      <c r="T26" s="1401"/>
    </row>
    <row r="27" spans="1:20" ht="60.6" customHeight="1">
      <c r="A27" s="1349"/>
      <c r="B27" s="1353"/>
      <c r="C27" s="1357"/>
      <c r="D27" s="1362"/>
      <c r="E27" s="1362"/>
      <c r="F27" s="1362"/>
      <c r="G27" s="1365"/>
      <c r="H27" s="1373"/>
      <c r="I27" s="1380"/>
      <c r="J27" s="1389"/>
      <c r="K27" s="1394"/>
      <c r="L27" s="1398"/>
      <c r="M27" s="1398"/>
      <c r="N27" s="1398"/>
      <c r="O27" s="1402"/>
      <c r="P27" s="1394"/>
      <c r="Q27" s="1398"/>
      <c r="R27" s="1398"/>
      <c r="S27" s="1398"/>
      <c r="T27" s="1402"/>
    </row>
    <row r="28" spans="1:20" ht="53.25" customHeight="1">
      <c r="A28" s="1350" t="s">
        <v>115</v>
      </c>
      <c r="B28" s="1350"/>
      <c r="C28" s="1358" t="s">
        <v>256</v>
      </c>
      <c r="D28" s="1358"/>
      <c r="E28" s="1358"/>
      <c r="F28" s="1358"/>
      <c r="G28" s="1358"/>
      <c r="H28" s="1358"/>
      <c r="I28" s="1358"/>
      <c r="J28" s="1358"/>
      <c r="K28" s="1358"/>
      <c r="L28" s="1358"/>
      <c r="M28" s="1358"/>
      <c r="N28" s="1358"/>
      <c r="O28" s="1358"/>
      <c r="P28" s="1358"/>
      <c r="Q28" s="1358"/>
      <c r="R28" s="1358"/>
      <c r="S28" s="1358"/>
      <c r="T28" s="1358"/>
    </row>
  </sheetData>
  <sheetProtection password="DD53" sheet="1" objects="1" scenarios="1" selectLockedCells="1"/>
  <mergeCells count="54">
    <mergeCell ref="A1:B1"/>
    <mergeCell ref="P2:Q2"/>
    <mergeCell ref="R2:T2"/>
    <mergeCell ref="P3:Q3"/>
    <mergeCell ref="R3:T3"/>
    <mergeCell ref="A4:T4"/>
    <mergeCell ref="A5:B5"/>
    <mergeCell ref="C5:G5"/>
    <mergeCell ref="H5:J5"/>
    <mergeCell ref="K5:O5"/>
    <mergeCell ref="P5:T5"/>
    <mergeCell ref="K6:O6"/>
    <mergeCell ref="K7:O7"/>
    <mergeCell ref="K8:O8"/>
    <mergeCell ref="H9:J9"/>
    <mergeCell ref="K9:O9"/>
    <mergeCell ref="H10:J10"/>
    <mergeCell ref="K10:O10"/>
    <mergeCell ref="H11:J11"/>
    <mergeCell ref="K11:O11"/>
    <mergeCell ref="K12:O12"/>
    <mergeCell ref="K13:O13"/>
    <mergeCell ref="K14:O14"/>
    <mergeCell ref="H15:J15"/>
    <mergeCell ref="K15:O15"/>
    <mergeCell ref="P16:T16"/>
    <mergeCell ref="P17:T17"/>
    <mergeCell ref="P18:T18"/>
    <mergeCell ref="H19:J19"/>
    <mergeCell ref="P19:T19"/>
    <mergeCell ref="H23:J23"/>
    <mergeCell ref="H27:J27"/>
    <mergeCell ref="A28:B28"/>
    <mergeCell ref="C28:T28"/>
    <mergeCell ref="A6:B11"/>
    <mergeCell ref="C6:G11"/>
    <mergeCell ref="P6:T7"/>
    <mergeCell ref="P8:T9"/>
    <mergeCell ref="P10:T11"/>
    <mergeCell ref="A12:B15"/>
    <mergeCell ref="C12:G15"/>
    <mergeCell ref="P12:T13"/>
    <mergeCell ref="P14:T15"/>
    <mergeCell ref="A16:B19"/>
    <mergeCell ref="C16:G19"/>
    <mergeCell ref="K16:O19"/>
    <mergeCell ref="A20:B23"/>
    <mergeCell ref="C20:G23"/>
    <mergeCell ref="K20:O23"/>
    <mergeCell ref="P20:T23"/>
    <mergeCell ref="A24:B27"/>
    <mergeCell ref="C24:G27"/>
    <mergeCell ref="K24:O27"/>
    <mergeCell ref="P24:T27"/>
  </mergeCells>
  <phoneticPr fontId="26"/>
  <dataValidations count="3">
    <dataValidation type="list" allowBlank="1" showDropDown="0" showInputMessage="1" showErrorMessage="1" sqref="B6:B19 A24 A6:A20">
      <formula1>"○"</formula1>
    </dataValidation>
    <dataValidation type="list" allowBlank="1" showDropDown="0" showInputMessage="1" showErrorMessage="0" prompt="取組開始年度を入力" sqref="I6 I20 I12 I16 I24">
      <formula1>"7,8,9,10,11"</formula1>
    </dataValidation>
    <dataValidation type="list" allowBlank="1" showDropDown="0" showInputMessage="1" showErrorMessage="0" prompt="取組終了年度を入力_x000a_（加算額は取組期間内に限り交付されます）" sqref="I8 I22 I14 I18 I26">
      <formula1>"7,8,9,10,11"</formula1>
    </dataValidation>
  </dataValidations>
  <printOptions horizontalCentered="1"/>
  <pageMargins left="0.59055118110236227" right="0.31496062992125984" top="0.55118110236220474" bottom="0" header="0.31496062992125984" footer="0.31496062992125984"/>
  <pageSetup paperSize="9" scale="70" fitToWidth="1" fitToHeight="1" orientation="portrait" usePrinterDefaults="1" r:id="rId1"/>
  <headerFooter>
    <oddFooter>&amp;R&amp;A</oddFooter>
  </headerFooter>
  <rowBreaks count="1" manualBreakCount="1">
    <brk id="15" max="19" man="1"/>
  </rowBreaks>
</worksheet>
</file>

<file path=xl/worksheets/sheet2.xml><?xml version="1.0" encoding="utf-8"?>
<worksheet xmlns="http://schemas.openxmlformats.org/spreadsheetml/2006/main" xmlns:r="http://schemas.openxmlformats.org/officeDocument/2006/relationships" xmlns:mc="http://schemas.openxmlformats.org/markup-compatibility/2006">
  <dimension ref="A1:IW27"/>
  <sheetViews>
    <sheetView view="pageBreakPreview" topLeftCell="C1" zoomScaleNormal="50" zoomScaleSheetLayoutView="100" workbookViewId="0">
      <selection sqref="A1:F1"/>
    </sheetView>
  </sheetViews>
  <sheetFormatPr defaultColWidth="8.69921875" defaultRowHeight="18"/>
  <cols>
    <col min="1" max="1" width="8.69921875" style="32"/>
    <col min="2" max="2" width="12.69921875" style="32" customWidth="1"/>
    <col min="3" max="3" width="4.19921875" style="32" customWidth="1"/>
    <col min="4" max="4" width="27.69921875" style="33" customWidth="1"/>
    <col min="5" max="5" width="43.69921875" style="33" customWidth="1"/>
    <col min="6" max="6" width="43.69921875" style="34" customWidth="1"/>
    <col min="7" max="256" width="8.69921875" style="35"/>
  </cols>
  <sheetData>
    <row r="1" spans="1:257" ht="20.25" customHeight="1">
      <c r="A1" s="39" t="s">
        <v>390</v>
      </c>
      <c r="B1" s="39"/>
      <c r="C1" s="39"/>
      <c r="D1" s="39"/>
      <c r="E1" s="39"/>
      <c r="F1" s="39"/>
    </row>
    <row r="2" spans="1:257" ht="20.25" customHeight="1">
      <c r="A2" s="40" t="s">
        <v>819</v>
      </c>
      <c r="B2" s="40"/>
      <c r="C2" s="40"/>
      <c r="D2" s="40"/>
      <c r="E2" s="40"/>
      <c r="F2" s="40"/>
    </row>
    <row r="3" spans="1:257" s="36" customFormat="1" ht="45" customHeight="1">
      <c r="A3" s="41" t="s">
        <v>432</v>
      </c>
      <c r="B3" s="46"/>
      <c r="C3" s="46"/>
      <c r="D3" s="55"/>
      <c r="E3" s="60" t="s">
        <v>803</v>
      </c>
      <c r="F3" s="63" t="s">
        <v>339</v>
      </c>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c r="EP3" s="71"/>
      <c r="EQ3" s="71"/>
      <c r="ER3" s="71"/>
      <c r="ES3" s="71"/>
      <c r="ET3" s="71"/>
      <c r="EU3" s="71"/>
      <c r="EV3" s="71"/>
      <c r="EW3" s="71"/>
      <c r="EX3" s="71"/>
      <c r="EY3" s="71"/>
      <c r="EZ3" s="71"/>
      <c r="FA3" s="71"/>
      <c r="FB3" s="71"/>
      <c r="FC3" s="71"/>
      <c r="FD3" s="71"/>
      <c r="FE3" s="71"/>
      <c r="FF3" s="71"/>
      <c r="FG3" s="71"/>
      <c r="FH3" s="71"/>
      <c r="FI3" s="71"/>
      <c r="FJ3" s="71"/>
      <c r="FK3" s="71"/>
      <c r="FL3" s="71"/>
      <c r="FM3" s="71"/>
      <c r="FN3" s="71"/>
      <c r="FO3" s="71"/>
      <c r="FP3" s="71"/>
      <c r="FQ3" s="71"/>
      <c r="FR3" s="71"/>
      <c r="FS3" s="71"/>
      <c r="FT3" s="71"/>
      <c r="FU3" s="71"/>
      <c r="FV3" s="71"/>
      <c r="FW3" s="71"/>
      <c r="FX3" s="71"/>
      <c r="FY3" s="71"/>
      <c r="FZ3" s="71"/>
      <c r="GA3" s="71"/>
      <c r="GB3" s="71"/>
      <c r="GC3" s="71"/>
      <c r="GD3" s="71"/>
      <c r="GE3" s="71"/>
      <c r="GF3" s="71"/>
      <c r="GG3" s="71"/>
      <c r="GH3" s="71"/>
      <c r="GI3" s="71"/>
      <c r="GJ3" s="71"/>
      <c r="GK3" s="71"/>
      <c r="GL3" s="71"/>
      <c r="GM3" s="71"/>
      <c r="GN3" s="71"/>
      <c r="GO3" s="71"/>
      <c r="GP3" s="71"/>
      <c r="GQ3" s="71"/>
      <c r="GR3" s="71"/>
      <c r="GS3" s="71"/>
      <c r="GT3" s="71"/>
      <c r="GU3" s="71"/>
      <c r="GV3" s="71"/>
      <c r="GW3" s="71"/>
      <c r="GX3" s="71"/>
      <c r="GY3" s="71"/>
      <c r="GZ3" s="71"/>
      <c r="HA3" s="71"/>
      <c r="HB3" s="71"/>
      <c r="HC3" s="71"/>
      <c r="HD3" s="71"/>
      <c r="HE3" s="71"/>
      <c r="HF3" s="71"/>
      <c r="HG3" s="71"/>
      <c r="HH3" s="71"/>
      <c r="HI3" s="71"/>
      <c r="HJ3" s="71"/>
      <c r="HK3" s="71"/>
      <c r="HL3" s="71"/>
      <c r="HM3" s="71"/>
      <c r="HN3" s="71"/>
      <c r="HO3" s="71"/>
      <c r="HP3" s="71"/>
      <c r="HQ3" s="71"/>
      <c r="HR3" s="71"/>
      <c r="HS3" s="71"/>
      <c r="HT3" s="71"/>
      <c r="HU3" s="71"/>
      <c r="HV3" s="71"/>
      <c r="HW3" s="71"/>
      <c r="HX3" s="71"/>
      <c r="HY3" s="71"/>
      <c r="HZ3" s="71"/>
      <c r="IA3" s="71"/>
      <c r="IB3" s="71"/>
      <c r="IC3" s="71"/>
      <c r="ID3" s="71"/>
      <c r="IE3" s="71"/>
      <c r="IF3" s="71"/>
      <c r="IG3" s="71"/>
      <c r="IH3" s="71"/>
      <c r="II3" s="71"/>
      <c r="IJ3" s="71"/>
      <c r="IK3" s="71"/>
      <c r="IL3" s="71"/>
      <c r="IM3" s="71"/>
      <c r="IN3" s="71"/>
      <c r="IO3" s="71"/>
      <c r="IP3" s="71"/>
      <c r="IQ3" s="71"/>
      <c r="IR3" s="71"/>
      <c r="IS3" s="71"/>
      <c r="IT3" s="71"/>
      <c r="IU3" s="71"/>
      <c r="IV3" s="71"/>
      <c r="IW3" s="72"/>
    </row>
    <row r="4" spans="1:257" s="37" customFormat="1" ht="90" customHeight="1">
      <c r="A4" s="42" t="s">
        <v>41</v>
      </c>
      <c r="B4" s="47" t="s">
        <v>61</v>
      </c>
      <c r="C4" s="51">
        <v>1</v>
      </c>
      <c r="D4" s="56" t="s">
        <v>61</v>
      </c>
      <c r="E4" s="56" t="s">
        <v>707</v>
      </c>
      <c r="F4" s="64" t="s">
        <v>226</v>
      </c>
    </row>
    <row r="5" spans="1:257" s="37" customFormat="1" ht="52.05" customHeight="1">
      <c r="A5" s="42"/>
      <c r="B5" s="48" t="s">
        <v>670</v>
      </c>
      <c r="C5" s="51">
        <v>2</v>
      </c>
      <c r="D5" s="57" t="s">
        <v>445</v>
      </c>
      <c r="E5" s="57"/>
      <c r="F5" s="65"/>
    </row>
    <row r="6" spans="1:257" s="37" customFormat="1" ht="52.05" customHeight="1">
      <c r="A6" s="42"/>
      <c r="B6" s="47"/>
      <c r="C6" s="51">
        <v>4</v>
      </c>
      <c r="D6" s="57" t="s">
        <v>798</v>
      </c>
      <c r="E6" s="61" t="s">
        <v>804</v>
      </c>
      <c r="F6" s="66" t="s">
        <v>136</v>
      </c>
    </row>
    <row r="7" spans="1:257" s="37" customFormat="1" ht="71.400000000000006" customHeight="1">
      <c r="A7" s="42"/>
      <c r="B7" s="47"/>
      <c r="C7" s="51">
        <v>5</v>
      </c>
      <c r="D7" s="57" t="s">
        <v>678</v>
      </c>
      <c r="E7" s="61" t="s">
        <v>439</v>
      </c>
      <c r="F7" s="67"/>
    </row>
    <row r="8" spans="1:257" s="37" customFormat="1" ht="54" customHeight="1">
      <c r="A8" s="43"/>
      <c r="B8" s="49"/>
      <c r="C8" s="52">
        <v>6</v>
      </c>
      <c r="D8" s="58" t="s">
        <v>582</v>
      </c>
      <c r="E8" s="62" t="s">
        <v>423</v>
      </c>
      <c r="F8" s="62" t="s">
        <v>650</v>
      </c>
    </row>
    <row r="9" spans="1:257" s="37" customFormat="1" ht="54" customHeight="1">
      <c r="A9" s="44" t="s">
        <v>794</v>
      </c>
      <c r="B9" s="50" t="s">
        <v>34</v>
      </c>
      <c r="C9" s="53"/>
      <c r="D9" s="59" t="s">
        <v>34</v>
      </c>
      <c r="E9" s="59" t="s">
        <v>805</v>
      </c>
      <c r="F9" s="68" t="s">
        <v>811</v>
      </c>
    </row>
    <row r="10" spans="1:257" s="37" customFormat="1" ht="54" customHeight="1">
      <c r="A10" s="45"/>
      <c r="B10" s="48" t="s">
        <v>16</v>
      </c>
      <c r="C10" s="54" t="s">
        <v>229</v>
      </c>
      <c r="D10" s="57" t="s">
        <v>10</v>
      </c>
      <c r="E10" s="57" t="s">
        <v>149</v>
      </c>
      <c r="F10" s="69" t="s">
        <v>812</v>
      </c>
    </row>
    <row r="11" spans="1:257" s="37" customFormat="1" ht="54" customHeight="1">
      <c r="A11" s="45"/>
      <c r="B11" s="48"/>
      <c r="C11" s="54" t="s">
        <v>169</v>
      </c>
      <c r="D11" s="57" t="s">
        <v>799</v>
      </c>
      <c r="E11" s="57" t="s">
        <v>246</v>
      </c>
      <c r="F11" s="69" t="s">
        <v>813</v>
      </c>
    </row>
    <row r="12" spans="1:257" s="37" customFormat="1" ht="54" customHeight="1">
      <c r="A12" s="45"/>
      <c r="B12" s="48"/>
      <c r="C12" s="54" t="s">
        <v>301</v>
      </c>
      <c r="D12" s="57" t="s">
        <v>233</v>
      </c>
      <c r="E12" s="57" t="s">
        <v>806</v>
      </c>
      <c r="F12" s="69" t="s">
        <v>814</v>
      </c>
    </row>
    <row r="13" spans="1:257" s="37" customFormat="1" ht="54" customHeight="1">
      <c r="A13" s="45"/>
      <c r="B13" s="48"/>
      <c r="C13" s="54" t="s">
        <v>303</v>
      </c>
      <c r="D13" s="57" t="s">
        <v>52</v>
      </c>
      <c r="E13" s="57" t="s">
        <v>807</v>
      </c>
      <c r="F13" s="69" t="s">
        <v>600</v>
      </c>
    </row>
    <row r="14" spans="1:257" s="37" customFormat="1" ht="54" customHeight="1">
      <c r="A14" s="45"/>
      <c r="B14" s="48"/>
      <c r="C14" s="54" t="s">
        <v>107</v>
      </c>
      <c r="D14" s="57" t="s">
        <v>249</v>
      </c>
      <c r="E14" s="57" t="s">
        <v>112</v>
      </c>
      <c r="F14" s="69" t="s">
        <v>815</v>
      </c>
    </row>
    <row r="15" spans="1:257" s="37" customFormat="1" ht="54" customHeight="1">
      <c r="A15" s="45"/>
      <c r="B15" s="48"/>
      <c r="C15" s="54" t="s">
        <v>500</v>
      </c>
      <c r="D15" s="57" t="s">
        <v>692</v>
      </c>
      <c r="E15" s="57" t="s">
        <v>808</v>
      </c>
      <c r="F15" s="69" t="s">
        <v>454</v>
      </c>
    </row>
    <row r="16" spans="1:257" s="37" customFormat="1" ht="83.4" customHeight="1">
      <c r="A16" s="45"/>
      <c r="B16" s="48"/>
      <c r="C16" s="54" t="s">
        <v>44</v>
      </c>
      <c r="D16" s="57" t="s">
        <v>800</v>
      </c>
      <c r="E16" s="57" t="s">
        <v>809</v>
      </c>
      <c r="F16" s="69" t="s">
        <v>816</v>
      </c>
    </row>
    <row r="17" spans="1:256" s="37" customFormat="1" ht="54" customHeight="1">
      <c r="A17" s="45"/>
      <c r="B17" s="48"/>
      <c r="C17" s="54" t="s">
        <v>93</v>
      </c>
      <c r="D17" s="57" t="s">
        <v>57</v>
      </c>
      <c r="E17" s="57" t="s">
        <v>514</v>
      </c>
      <c r="F17" s="69" t="s">
        <v>817</v>
      </c>
    </row>
    <row r="18" spans="1:256" s="37" customFormat="1" ht="54" customHeight="1">
      <c r="A18" s="45"/>
      <c r="B18" s="48"/>
      <c r="C18" s="54" t="s">
        <v>289</v>
      </c>
      <c r="D18" s="57" t="s">
        <v>801</v>
      </c>
      <c r="E18" s="57" t="s">
        <v>410</v>
      </c>
      <c r="F18" s="69" t="s">
        <v>412</v>
      </c>
    </row>
    <row r="19" spans="1:256" s="37" customFormat="1" ht="54" customHeight="1">
      <c r="A19" s="45"/>
      <c r="B19" s="48"/>
      <c r="C19" s="54" t="s">
        <v>519</v>
      </c>
      <c r="D19" s="57" t="s">
        <v>590</v>
      </c>
      <c r="E19" s="57" t="s">
        <v>269</v>
      </c>
      <c r="F19" s="69" t="s">
        <v>269</v>
      </c>
    </row>
    <row r="20" spans="1:256" s="37" customFormat="1" ht="54" customHeight="1">
      <c r="A20" s="45"/>
      <c r="B20" s="48"/>
      <c r="C20" s="54" t="s">
        <v>738</v>
      </c>
      <c r="D20" s="57" t="s">
        <v>802</v>
      </c>
      <c r="E20" s="57" t="s">
        <v>461</v>
      </c>
      <c r="F20" s="69" t="s">
        <v>637</v>
      </c>
    </row>
    <row r="21" spans="1:256" s="37" customFormat="1" ht="54" customHeight="1">
      <c r="A21" s="45"/>
      <c r="B21" s="48"/>
      <c r="C21" s="54" t="s">
        <v>740</v>
      </c>
      <c r="D21" s="57" t="s">
        <v>562</v>
      </c>
      <c r="E21" s="57" t="s">
        <v>333</v>
      </c>
      <c r="F21" s="69" t="s">
        <v>736</v>
      </c>
    </row>
    <row r="22" spans="1:256" s="37" customFormat="1" ht="54" customHeight="1">
      <c r="A22" s="45"/>
      <c r="B22" s="48"/>
      <c r="C22" s="54" t="s">
        <v>145</v>
      </c>
      <c r="D22" s="57" t="s">
        <v>582</v>
      </c>
      <c r="E22" s="57" t="s">
        <v>810</v>
      </c>
      <c r="F22" s="69" t="s">
        <v>818</v>
      </c>
    </row>
    <row r="23" spans="1:256" s="38" customFormat="1" ht="22.2">
      <c r="A23" s="32"/>
      <c r="B23" s="32"/>
      <c r="C23" s="32"/>
      <c r="D23" s="32"/>
      <c r="E23" s="32"/>
      <c r="F23" s="70"/>
      <c r="G23" s="71"/>
      <c r="H23" s="71"/>
      <c r="I23" s="71"/>
      <c r="J23" s="71"/>
      <c r="K23" s="71"/>
      <c r="L23" s="71"/>
      <c r="M23" s="71"/>
      <c r="N23" s="71"/>
      <c r="O23" s="71"/>
      <c r="P23" s="71"/>
      <c r="Q23" s="71"/>
      <c r="R23" s="71"/>
      <c r="S23" s="71"/>
      <c r="T23" s="71"/>
      <c r="U23" s="71"/>
      <c r="V23" s="71"/>
      <c r="W23" s="71"/>
      <c r="X23" s="71"/>
      <c r="Y23" s="71"/>
      <c r="Z23" s="71"/>
      <c r="AA23" s="71"/>
      <c r="AB23" s="71"/>
      <c r="AC23" s="71"/>
      <c r="AD23" s="71"/>
      <c r="AE23" s="71"/>
      <c r="AF23" s="71"/>
      <c r="AG23" s="71"/>
      <c r="AH23" s="71"/>
      <c r="AI23" s="71"/>
      <c r="AJ23" s="71"/>
      <c r="AK23" s="71"/>
      <c r="AL23" s="71"/>
      <c r="AM23" s="71"/>
      <c r="AN23" s="71"/>
      <c r="AO23" s="71"/>
      <c r="AP23" s="71"/>
      <c r="AQ23" s="71"/>
      <c r="AR23" s="71"/>
      <c r="AS23" s="71"/>
      <c r="AT23" s="71"/>
      <c r="AU23" s="71"/>
      <c r="AV23" s="71"/>
      <c r="AW23" s="71"/>
      <c r="AX23" s="71"/>
      <c r="AY23" s="71"/>
      <c r="AZ23" s="71"/>
      <c r="BA23" s="71"/>
      <c r="BB23" s="71"/>
      <c r="BC23" s="71"/>
      <c r="BD23" s="71"/>
      <c r="BE23" s="71"/>
      <c r="BF23" s="71"/>
      <c r="BG23" s="71"/>
      <c r="BH23" s="71"/>
      <c r="BI23" s="71"/>
      <c r="BJ23" s="71"/>
      <c r="BK23" s="71"/>
      <c r="BL23" s="71"/>
      <c r="BM23" s="71"/>
      <c r="BN23" s="71"/>
      <c r="BO23" s="71"/>
      <c r="BP23" s="71"/>
      <c r="BQ23" s="71"/>
      <c r="BR23" s="71"/>
      <c r="BS23" s="71"/>
      <c r="BT23" s="71"/>
      <c r="BU23" s="71"/>
      <c r="BV23" s="71"/>
      <c r="BW23" s="71"/>
      <c r="BX23" s="71"/>
      <c r="BY23" s="71"/>
      <c r="BZ23" s="71"/>
      <c r="CA23" s="71"/>
      <c r="CB23" s="71"/>
      <c r="CC23" s="71"/>
      <c r="CD23" s="71"/>
      <c r="CE23" s="71"/>
      <c r="CF23" s="71"/>
      <c r="CG23" s="71"/>
      <c r="CH23" s="71"/>
      <c r="CI23" s="71"/>
      <c r="CJ23" s="71"/>
      <c r="CK23" s="71"/>
      <c r="CL23" s="71"/>
      <c r="CM23" s="71"/>
      <c r="CN23" s="71"/>
      <c r="CO23" s="71"/>
      <c r="CP23" s="71"/>
      <c r="CQ23" s="71"/>
      <c r="CR23" s="71"/>
      <c r="CS23" s="71"/>
      <c r="CT23" s="71"/>
      <c r="CU23" s="71"/>
      <c r="CV23" s="71"/>
      <c r="CW23" s="71"/>
      <c r="CX23" s="71"/>
      <c r="CY23" s="71"/>
      <c r="CZ23" s="71"/>
      <c r="DA23" s="71"/>
      <c r="DB23" s="71"/>
      <c r="DC23" s="71"/>
      <c r="DD23" s="71"/>
      <c r="DE23" s="71"/>
      <c r="DF23" s="71"/>
      <c r="DG23" s="71"/>
      <c r="DH23" s="71"/>
      <c r="DI23" s="71"/>
      <c r="DJ23" s="71"/>
      <c r="DK23" s="71"/>
      <c r="DL23" s="71"/>
      <c r="DM23" s="71"/>
      <c r="DN23" s="71"/>
      <c r="DO23" s="71"/>
      <c r="DP23" s="71"/>
      <c r="DQ23" s="71"/>
      <c r="DR23" s="71"/>
      <c r="DS23" s="71"/>
      <c r="DT23" s="71"/>
      <c r="DU23" s="71"/>
      <c r="DV23" s="71"/>
      <c r="DW23" s="71"/>
      <c r="DX23" s="71"/>
      <c r="DY23" s="71"/>
      <c r="DZ23" s="71"/>
      <c r="EA23" s="71"/>
      <c r="EB23" s="71"/>
      <c r="EC23" s="71"/>
      <c r="ED23" s="71"/>
      <c r="EE23" s="71"/>
      <c r="EF23" s="71"/>
      <c r="EG23" s="71"/>
      <c r="EH23" s="71"/>
      <c r="EI23" s="71"/>
      <c r="EJ23" s="71"/>
      <c r="EK23" s="71"/>
      <c r="EL23" s="71"/>
      <c r="EM23" s="71"/>
      <c r="EN23" s="71"/>
      <c r="EO23" s="71"/>
      <c r="EP23" s="71"/>
      <c r="EQ23" s="71"/>
      <c r="ER23" s="71"/>
      <c r="ES23" s="71"/>
      <c r="ET23" s="71"/>
      <c r="EU23" s="71"/>
      <c r="EV23" s="71"/>
      <c r="EW23" s="71"/>
      <c r="EX23" s="71"/>
      <c r="EY23" s="71"/>
      <c r="EZ23" s="71"/>
      <c r="FA23" s="71"/>
      <c r="FB23" s="71"/>
      <c r="FC23" s="71"/>
      <c r="FD23" s="71"/>
      <c r="FE23" s="71"/>
      <c r="FF23" s="71"/>
      <c r="FG23" s="71"/>
      <c r="FH23" s="71"/>
      <c r="FI23" s="71"/>
      <c r="FJ23" s="71"/>
      <c r="FK23" s="71"/>
      <c r="FL23" s="71"/>
      <c r="FM23" s="71"/>
      <c r="FN23" s="71"/>
      <c r="FO23" s="71"/>
      <c r="FP23" s="71"/>
      <c r="FQ23" s="71"/>
      <c r="FR23" s="71"/>
      <c r="FS23" s="71"/>
      <c r="FT23" s="71"/>
      <c r="FU23" s="71"/>
      <c r="FV23" s="71"/>
      <c r="FW23" s="71"/>
      <c r="FX23" s="71"/>
      <c r="FY23" s="71"/>
      <c r="FZ23" s="71"/>
      <c r="GA23" s="71"/>
      <c r="GB23" s="71"/>
      <c r="GC23" s="71"/>
      <c r="GD23" s="71"/>
      <c r="GE23" s="71"/>
      <c r="GF23" s="71"/>
      <c r="GG23" s="71"/>
      <c r="GH23" s="71"/>
      <c r="GI23" s="71"/>
      <c r="GJ23" s="71"/>
      <c r="GK23" s="71"/>
      <c r="GL23" s="71"/>
      <c r="GM23" s="71"/>
      <c r="GN23" s="71"/>
      <c r="GO23" s="71"/>
      <c r="GP23" s="71"/>
      <c r="GQ23" s="71"/>
      <c r="GR23" s="71"/>
      <c r="GS23" s="71"/>
      <c r="GT23" s="71"/>
      <c r="GU23" s="71"/>
      <c r="GV23" s="71"/>
      <c r="GW23" s="71"/>
      <c r="GX23" s="71"/>
      <c r="GY23" s="71"/>
      <c r="GZ23" s="71"/>
      <c r="HA23" s="71"/>
      <c r="HB23" s="71"/>
      <c r="HC23" s="71"/>
      <c r="HD23" s="71"/>
      <c r="HE23" s="71"/>
      <c r="HF23" s="71"/>
      <c r="HG23" s="71"/>
      <c r="HH23" s="71"/>
      <c r="HI23" s="71"/>
      <c r="HJ23" s="71"/>
      <c r="HK23" s="71"/>
      <c r="HL23" s="71"/>
      <c r="HM23" s="71"/>
      <c r="HN23" s="71"/>
      <c r="HO23" s="71"/>
      <c r="HP23" s="71"/>
      <c r="HQ23" s="71"/>
      <c r="HR23" s="71"/>
      <c r="HS23" s="71"/>
      <c r="HT23" s="71"/>
      <c r="HU23" s="71"/>
      <c r="HV23" s="71"/>
      <c r="HW23" s="71"/>
      <c r="HX23" s="71"/>
      <c r="HY23" s="71"/>
      <c r="HZ23" s="71"/>
      <c r="IA23" s="71"/>
      <c r="IB23" s="71"/>
      <c r="IC23" s="71"/>
      <c r="ID23" s="71"/>
      <c r="IE23" s="71"/>
      <c r="IF23" s="71"/>
      <c r="IG23" s="71"/>
      <c r="IH23" s="71"/>
      <c r="II23" s="71"/>
      <c r="IJ23" s="71"/>
      <c r="IK23" s="71"/>
      <c r="IL23" s="71"/>
      <c r="IM23" s="71"/>
      <c r="IN23" s="71"/>
      <c r="IO23" s="71"/>
      <c r="IP23" s="71"/>
      <c r="IQ23" s="71"/>
      <c r="IR23" s="71"/>
      <c r="IS23" s="71"/>
      <c r="IT23" s="71"/>
      <c r="IU23" s="71"/>
      <c r="IV23" s="71"/>
    </row>
    <row r="24" spans="1:256" s="38" customFormat="1" ht="22.2">
      <c r="A24" s="32" t="s">
        <v>181</v>
      </c>
      <c r="B24" s="32"/>
      <c r="C24" s="32"/>
      <c r="D24" s="32"/>
      <c r="E24" s="32"/>
      <c r="F24" s="70"/>
      <c r="G24" s="71"/>
      <c r="H24" s="71"/>
      <c r="I24" s="71"/>
      <c r="J24" s="71"/>
      <c r="K24" s="71"/>
      <c r="L24" s="71"/>
      <c r="M24" s="71"/>
      <c r="N24" s="71"/>
      <c r="O24" s="71"/>
      <c r="P24" s="71"/>
      <c r="Q24" s="71"/>
      <c r="R24" s="71"/>
      <c r="S24" s="71"/>
      <c r="T24" s="71"/>
      <c r="U24" s="71"/>
      <c r="V24" s="71"/>
      <c r="W24" s="71"/>
      <c r="X24" s="71"/>
      <c r="Y24" s="71"/>
      <c r="Z24" s="71"/>
      <c r="AA24" s="71"/>
      <c r="AB24" s="71"/>
      <c r="AC24" s="71"/>
      <c r="AD24" s="71"/>
      <c r="AE24" s="71"/>
      <c r="AF24" s="71"/>
      <c r="AG24" s="71"/>
      <c r="AH24" s="71"/>
      <c r="AI24" s="71"/>
      <c r="AJ24" s="71"/>
      <c r="AK24" s="71"/>
      <c r="AL24" s="71"/>
      <c r="AM24" s="71"/>
      <c r="AN24" s="71"/>
      <c r="AO24" s="71"/>
      <c r="AP24" s="71"/>
      <c r="AQ24" s="71"/>
      <c r="AR24" s="71"/>
      <c r="AS24" s="71"/>
      <c r="AT24" s="71"/>
      <c r="AU24" s="71"/>
      <c r="AV24" s="71"/>
      <c r="AW24" s="71"/>
      <c r="AX24" s="71"/>
      <c r="AY24" s="71"/>
      <c r="AZ24" s="71"/>
      <c r="BA24" s="71"/>
      <c r="BB24" s="71"/>
      <c r="BC24" s="71"/>
      <c r="BD24" s="71"/>
      <c r="BE24" s="71"/>
      <c r="BF24" s="71"/>
      <c r="BG24" s="71"/>
      <c r="BH24" s="71"/>
      <c r="BI24" s="71"/>
      <c r="BJ24" s="71"/>
      <c r="BK24" s="71"/>
      <c r="BL24" s="71"/>
      <c r="BM24" s="71"/>
      <c r="BN24" s="71"/>
      <c r="BO24" s="71"/>
      <c r="BP24" s="71"/>
      <c r="BQ24" s="71"/>
      <c r="BR24" s="71"/>
      <c r="BS24" s="71"/>
      <c r="BT24" s="71"/>
      <c r="BU24" s="71"/>
      <c r="BV24" s="71"/>
      <c r="BW24" s="71"/>
      <c r="BX24" s="71"/>
      <c r="BY24" s="71"/>
      <c r="BZ24" s="71"/>
      <c r="CA24" s="71"/>
      <c r="CB24" s="71"/>
      <c r="CC24" s="71"/>
      <c r="CD24" s="71"/>
      <c r="CE24" s="71"/>
      <c r="CF24" s="71"/>
      <c r="CG24" s="71"/>
      <c r="CH24" s="71"/>
      <c r="CI24" s="71"/>
      <c r="CJ24" s="71"/>
      <c r="CK24" s="71"/>
      <c r="CL24" s="71"/>
      <c r="CM24" s="71"/>
      <c r="CN24" s="71"/>
      <c r="CO24" s="71"/>
      <c r="CP24" s="71"/>
      <c r="CQ24" s="71"/>
      <c r="CR24" s="71"/>
      <c r="CS24" s="71"/>
      <c r="CT24" s="71"/>
      <c r="CU24" s="71"/>
      <c r="CV24" s="71"/>
      <c r="CW24" s="71"/>
      <c r="CX24" s="71"/>
      <c r="CY24" s="71"/>
      <c r="CZ24" s="71"/>
      <c r="DA24" s="71"/>
      <c r="DB24" s="71"/>
      <c r="DC24" s="71"/>
      <c r="DD24" s="71"/>
      <c r="DE24" s="71"/>
      <c r="DF24" s="71"/>
      <c r="DG24" s="71"/>
      <c r="DH24" s="71"/>
      <c r="DI24" s="71"/>
      <c r="DJ24" s="71"/>
      <c r="DK24" s="71"/>
      <c r="DL24" s="71"/>
      <c r="DM24" s="71"/>
      <c r="DN24" s="71"/>
      <c r="DO24" s="71"/>
      <c r="DP24" s="71"/>
      <c r="DQ24" s="71"/>
      <c r="DR24" s="71"/>
      <c r="DS24" s="71"/>
      <c r="DT24" s="71"/>
      <c r="DU24" s="71"/>
      <c r="DV24" s="71"/>
      <c r="DW24" s="71"/>
      <c r="DX24" s="71"/>
      <c r="DY24" s="71"/>
      <c r="DZ24" s="71"/>
      <c r="EA24" s="71"/>
      <c r="EB24" s="71"/>
      <c r="EC24" s="71"/>
      <c r="ED24" s="71"/>
      <c r="EE24" s="71"/>
      <c r="EF24" s="71"/>
      <c r="EG24" s="71"/>
      <c r="EH24" s="71"/>
      <c r="EI24" s="71"/>
      <c r="EJ24" s="71"/>
      <c r="EK24" s="71"/>
      <c r="EL24" s="71"/>
      <c r="EM24" s="71"/>
      <c r="EN24" s="71"/>
      <c r="EO24" s="71"/>
      <c r="EP24" s="71"/>
      <c r="EQ24" s="71"/>
      <c r="ER24" s="71"/>
      <c r="ES24" s="71"/>
      <c r="ET24" s="71"/>
      <c r="EU24" s="71"/>
      <c r="EV24" s="71"/>
      <c r="EW24" s="71"/>
      <c r="EX24" s="71"/>
      <c r="EY24" s="71"/>
      <c r="EZ24" s="71"/>
      <c r="FA24" s="71"/>
      <c r="FB24" s="71"/>
      <c r="FC24" s="71"/>
      <c r="FD24" s="71"/>
      <c r="FE24" s="71"/>
      <c r="FF24" s="71"/>
      <c r="FG24" s="71"/>
      <c r="FH24" s="71"/>
      <c r="FI24" s="71"/>
      <c r="FJ24" s="71"/>
      <c r="FK24" s="71"/>
      <c r="FL24" s="71"/>
      <c r="FM24" s="71"/>
      <c r="FN24" s="71"/>
      <c r="FO24" s="71"/>
      <c r="FP24" s="71"/>
      <c r="FQ24" s="71"/>
      <c r="FR24" s="71"/>
      <c r="FS24" s="71"/>
      <c r="FT24" s="71"/>
      <c r="FU24" s="71"/>
      <c r="FV24" s="71"/>
      <c r="FW24" s="71"/>
      <c r="FX24" s="71"/>
      <c r="FY24" s="71"/>
      <c r="FZ24" s="71"/>
      <c r="GA24" s="71"/>
      <c r="GB24" s="71"/>
      <c r="GC24" s="71"/>
      <c r="GD24" s="71"/>
      <c r="GE24" s="71"/>
      <c r="GF24" s="71"/>
      <c r="GG24" s="71"/>
      <c r="GH24" s="71"/>
      <c r="GI24" s="71"/>
      <c r="GJ24" s="71"/>
      <c r="GK24" s="71"/>
      <c r="GL24" s="71"/>
      <c r="GM24" s="71"/>
      <c r="GN24" s="71"/>
      <c r="GO24" s="71"/>
      <c r="GP24" s="71"/>
      <c r="GQ24" s="71"/>
      <c r="GR24" s="71"/>
      <c r="GS24" s="71"/>
      <c r="GT24" s="71"/>
      <c r="GU24" s="71"/>
      <c r="GV24" s="71"/>
      <c r="GW24" s="71"/>
      <c r="GX24" s="71"/>
      <c r="GY24" s="71"/>
      <c r="GZ24" s="71"/>
      <c r="HA24" s="71"/>
      <c r="HB24" s="71"/>
      <c r="HC24" s="71"/>
      <c r="HD24" s="71"/>
      <c r="HE24" s="71"/>
      <c r="HF24" s="71"/>
      <c r="HG24" s="71"/>
      <c r="HH24" s="71"/>
      <c r="HI24" s="71"/>
      <c r="HJ24" s="71"/>
      <c r="HK24" s="71"/>
      <c r="HL24" s="71"/>
      <c r="HM24" s="71"/>
      <c r="HN24" s="71"/>
      <c r="HO24" s="71"/>
      <c r="HP24" s="71"/>
      <c r="HQ24" s="71"/>
      <c r="HR24" s="71"/>
      <c r="HS24" s="71"/>
      <c r="HT24" s="71"/>
      <c r="HU24" s="71"/>
      <c r="HV24" s="71"/>
      <c r="HW24" s="71"/>
      <c r="HX24" s="71"/>
      <c r="HY24" s="71"/>
      <c r="HZ24" s="71"/>
      <c r="IA24" s="71"/>
      <c r="IB24" s="71"/>
      <c r="IC24" s="71"/>
      <c r="ID24" s="71"/>
      <c r="IE24" s="71"/>
      <c r="IF24" s="71"/>
      <c r="IG24" s="71"/>
      <c r="IH24" s="71"/>
      <c r="II24" s="71"/>
      <c r="IJ24" s="71"/>
      <c r="IK24" s="71"/>
      <c r="IL24" s="71"/>
      <c r="IM24" s="71"/>
      <c r="IN24" s="71"/>
      <c r="IO24" s="71"/>
      <c r="IP24" s="71"/>
      <c r="IQ24" s="71"/>
      <c r="IR24" s="71"/>
      <c r="IS24" s="71"/>
      <c r="IT24" s="71"/>
      <c r="IU24" s="71"/>
      <c r="IV24" s="71"/>
    </row>
    <row r="25" spans="1:256" s="38" customFormat="1" ht="22.2">
      <c r="A25" s="32" t="s">
        <v>280</v>
      </c>
      <c r="B25" s="32"/>
      <c r="C25" s="32"/>
      <c r="D25" s="32"/>
      <c r="E25" s="32"/>
      <c r="F25" s="70"/>
      <c r="G25" s="71"/>
      <c r="H25" s="71"/>
      <c r="I25" s="71"/>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1"/>
      <c r="AI25" s="71"/>
      <c r="AJ25" s="71"/>
      <c r="AK25" s="71"/>
      <c r="AL25" s="71"/>
      <c r="AM25" s="71"/>
      <c r="AN25" s="71"/>
      <c r="AO25" s="71"/>
      <c r="AP25" s="71"/>
      <c r="AQ25" s="71"/>
      <c r="AR25" s="71"/>
      <c r="AS25" s="71"/>
      <c r="AT25" s="71"/>
      <c r="AU25" s="71"/>
      <c r="AV25" s="71"/>
      <c r="AW25" s="71"/>
      <c r="AX25" s="71"/>
      <c r="AY25" s="71"/>
      <c r="AZ25" s="71"/>
      <c r="BA25" s="71"/>
      <c r="BB25" s="71"/>
      <c r="BC25" s="71"/>
      <c r="BD25" s="71"/>
      <c r="BE25" s="71"/>
      <c r="BF25" s="71"/>
      <c r="BG25" s="71"/>
      <c r="BH25" s="71"/>
      <c r="BI25" s="71"/>
      <c r="BJ25" s="71"/>
      <c r="BK25" s="71"/>
      <c r="BL25" s="71"/>
      <c r="BM25" s="71"/>
      <c r="BN25" s="71"/>
      <c r="BO25" s="71"/>
      <c r="BP25" s="71"/>
      <c r="BQ25" s="71"/>
      <c r="BR25" s="71"/>
      <c r="BS25" s="71"/>
      <c r="BT25" s="71"/>
      <c r="BU25" s="71"/>
      <c r="BV25" s="71"/>
      <c r="BW25" s="71"/>
      <c r="BX25" s="71"/>
      <c r="BY25" s="71"/>
      <c r="BZ25" s="71"/>
      <c r="CA25" s="71"/>
      <c r="CB25" s="71"/>
      <c r="CC25" s="71"/>
      <c r="CD25" s="71"/>
      <c r="CE25" s="71"/>
      <c r="CF25" s="71"/>
      <c r="CG25" s="71"/>
      <c r="CH25" s="71"/>
      <c r="CI25" s="71"/>
      <c r="CJ25" s="71"/>
      <c r="CK25" s="71"/>
      <c r="CL25" s="71"/>
      <c r="CM25" s="71"/>
      <c r="CN25" s="71"/>
      <c r="CO25" s="71"/>
      <c r="CP25" s="71"/>
      <c r="CQ25" s="71"/>
      <c r="CR25" s="71"/>
      <c r="CS25" s="71"/>
      <c r="CT25" s="71"/>
      <c r="CU25" s="71"/>
      <c r="CV25" s="71"/>
      <c r="CW25" s="71"/>
      <c r="CX25" s="71"/>
      <c r="CY25" s="71"/>
      <c r="CZ25" s="71"/>
      <c r="DA25" s="71"/>
      <c r="DB25" s="71"/>
      <c r="DC25" s="71"/>
      <c r="DD25" s="71"/>
      <c r="DE25" s="71"/>
      <c r="DF25" s="71"/>
      <c r="DG25" s="71"/>
      <c r="DH25" s="71"/>
      <c r="DI25" s="71"/>
      <c r="DJ25" s="71"/>
      <c r="DK25" s="71"/>
      <c r="DL25" s="71"/>
      <c r="DM25" s="71"/>
      <c r="DN25" s="71"/>
      <c r="DO25" s="71"/>
      <c r="DP25" s="71"/>
      <c r="DQ25" s="71"/>
      <c r="DR25" s="71"/>
      <c r="DS25" s="71"/>
      <c r="DT25" s="71"/>
      <c r="DU25" s="71"/>
      <c r="DV25" s="71"/>
      <c r="DW25" s="71"/>
      <c r="DX25" s="71"/>
      <c r="DY25" s="71"/>
      <c r="DZ25" s="71"/>
      <c r="EA25" s="71"/>
      <c r="EB25" s="71"/>
      <c r="EC25" s="71"/>
      <c r="ED25" s="71"/>
      <c r="EE25" s="71"/>
      <c r="EF25" s="71"/>
      <c r="EG25" s="71"/>
      <c r="EH25" s="71"/>
      <c r="EI25" s="71"/>
      <c r="EJ25" s="71"/>
      <c r="EK25" s="71"/>
      <c r="EL25" s="71"/>
      <c r="EM25" s="71"/>
      <c r="EN25" s="71"/>
      <c r="EO25" s="71"/>
      <c r="EP25" s="71"/>
      <c r="EQ25" s="71"/>
      <c r="ER25" s="71"/>
      <c r="ES25" s="71"/>
      <c r="ET25" s="71"/>
      <c r="EU25" s="71"/>
      <c r="EV25" s="71"/>
      <c r="EW25" s="71"/>
      <c r="EX25" s="71"/>
      <c r="EY25" s="71"/>
      <c r="EZ25" s="71"/>
      <c r="FA25" s="71"/>
      <c r="FB25" s="71"/>
      <c r="FC25" s="71"/>
      <c r="FD25" s="71"/>
      <c r="FE25" s="71"/>
      <c r="FF25" s="71"/>
      <c r="FG25" s="71"/>
      <c r="FH25" s="71"/>
      <c r="FI25" s="71"/>
      <c r="FJ25" s="71"/>
      <c r="FK25" s="71"/>
      <c r="FL25" s="71"/>
      <c r="FM25" s="71"/>
      <c r="FN25" s="71"/>
      <c r="FO25" s="71"/>
      <c r="FP25" s="71"/>
      <c r="FQ25" s="71"/>
      <c r="FR25" s="71"/>
      <c r="FS25" s="71"/>
      <c r="FT25" s="71"/>
      <c r="FU25" s="71"/>
      <c r="FV25" s="71"/>
      <c r="FW25" s="71"/>
      <c r="FX25" s="71"/>
      <c r="FY25" s="71"/>
      <c r="FZ25" s="71"/>
      <c r="GA25" s="71"/>
      <c r="GB25" s="71"/>
      <c r="GC25" s="71"/>
      <c r="GD25" s="71"/>
      <c r="GE25" s="71"/>
      <c r="GF25" s="71"/>
      <c r="GG25" s="71"/>
      <c r="GH25" s="71"/>
      <c r="GI25" s="71"/>
      <c r="GJ25" s="71"/>
      <c r="GK25" s="71"/>
      <c r="GL25" s="71"/>
      <c r="GM25" s="71"/>
      <c r="GN25" s="71"/>
      <c r="GO25" s="71"/>
      <c r="GP25" s="71"/>
      <c r="GQ25" s="71"/>
      <c r="GR25" s="71"/>
      <c r="GS25" s="71"/>
      <c r="GT25" s="71"/>
      <c r="GU25" s="71"/>
      <c r="GV25" s="71"/>
      <c r="GW25" s="71"/>
      <c r="GX25" s="71"/>
      <c r="GY25" s="71"/>
      <c r="GZ25" s="71"/>
      <c r="HA25" s="71"/>
      <c r="HB25" s="71"/>
      <c r="HC25" s="71"/>
      <c r="HD25" s="71"/>
      <c r="HE25" s="71"/>
      <c r="HF25" s="71"/>
      <c r="HG25" s="71"/>
      <c r="HH25" s="71"/>
      <c r="HI25" s="71"/>
      <c r="HJ25" s="71"/>
      <c r="HK25" s="71"/>
      <c r="HL25" s="71"/>
      <c r="HM25" s="71"/>
      <c r="HN25" s="71"/>
      <c r="HO25" s="71"/>
      <c r="HP25" s="71"/>
      <c r="HQ25" s="71"/>
      <c r="HR25" s="71"/>
      <c r="HS25" s="71"/>
      <c r="HT25" s="71"/>
      <c r="HU25" s="71"/>
      <c r="HV25" s="71"/>
      <c r="HW25" s="71"/>
      <c r="HX25" s="71"/>
      <c r="HY25" s="71"/>
      <c r="HZ25" s="71"/>
      <c r="IA25" s="71"/>
      <c r="IB25" s="71"/>
      <c r="IC25" s="71"/>
      <c r="ID25" s="71"/>
      <c r="IE25" s="71"/>
      <c r="IF25" s="71"/>
      <c r="IG25" s="71"/>
      <c r="IH25" s="71"/>
      <c r="II25" s="71"/>
      <c r="IJ25" s="71"/>
      <c r="IK25" s="71"/>
      <c r="IL25" s="71"/>
      <c r="IM25" s="71"/>
      <c r="IN25" s="71"/>
      <c r="IO25" s="71"/>
      <c r="IP25" s="71"/>
      <c r="IQ25" s="71"/>
      <c r="IR25" s="71"/>
      <c r="IS25" s="71"/>
      <c r="IT25" s="71"/>
      <c r="IU25" s="71"/>
      <c r="IV25" s="71"/>
    </row>
    <row r="26" spans="1:256" s="38" customFormat="1" ht="22.2">
      <c r="A26" s="32" t="s">
        <v>795</v>
      </c>
      <c r="B26" s="32"/>
      <c r="C26" s="32"/>
      <c r="D26" s="32"/>
      <c r="E26" s="32"/>
      <c r="F26" s="70"/>
      <c r="G26" s="71"/>
      <c r="H26" s="71"/>
      <c r="I26" s="71"/>
      <c r="J26" s="71"/>
      <c r="K26" s="71"/>
      <c r="L26" s="71"/>
      <c r="M26" s="71"/>
      <c r="N26" s="71"/>
      <c r="O26" s="71"/>
      <c r="P26" s="71"/>
      <c r="Q26" s="71"/>
      <c r="R26" s="71"/>
      <c r="S26" s="71"/>
      <c r="T26" s="71"/>
      <c r="U26" s="71"/>
      <c r="V26" s="71"/>
      <c r="W26" s="71"/>
      <c r="X26" s="71"/>
      <c r="Y26" s="71"/>
      <c r="Z26" s="71"/>
      <c r="AA26" s="71"/>
      <c r="AB26" s="71"/>
      <c r="AC26" s="71"/>
      <c r="AD26" s="71"/>
      <c r="AE26" s="71"/>
      <c r="AF26" s="71"/>
      <c r="AG26" s="71"/>
      <c r="AH26" s="71"/>
      <c r="AI26" s="71"/>
      <c r="AJ26" s="71"/>
      <c r="AK26" s="71"/>
      <c r="AL26" s="71"/>
      <c r="AM26" s="71"/>
      <c r="AN26" s="71"/>
      <c r="AO26" s="71"/>
      <c r="AP26" s="71"/>
      <c r="AQ26" s="71"/>
      <c r="AR26" s="71"/>
      <c r="AS26" s="71"/>
      <c r="AT26" s="71"/>
      <c r="AU26" s="71"/>
      <c r="AV26" s="71"/>
      <c r="AW26" s="71"/>
      <c r="AX26" s="71"/>
      <c r="AY26" s="71"/>
      <c r="AZ26" s="71"/>
      <c r="BA26" s="71"/>
      <c r="BB26" s="71"/>
      <c r="BC26" s="71"/>
      <c r="BD26" s="71"/>
      <c r="BE26" s="71"/>
      <c r="BF26" s="71"/>
      <c r="BG26" s="71"/>
      <c r="BH26" s="71"/>
      <c r="BI26" s="71"/>
      <c r="BJ26" s="71"/>
      <c r="BK26" s="71"/>
      <c r="BL26" s="71"/>
      <c r="BM26" s="71"/>
      <c r="BN26" s="71"/>
      <c r="BO26" s="71"/>
      <c r="BP26" s="71"/>
      <c r="BQ26" s="71"/>
      <c r="BR26" s="71"/>
      <c r="BS26" s="71"/>
      <c r="BT26" s="71"/>
      <c r="BU26" s="71"/>
      <c r="BV26" s="71"/>
      <c r="BW26" s="71"/>
      <c r="BX26" s="71"/>
      <c r="BY26" s="71"/>
      <c r="BZ26" s="71"/>
      <c r="CA26" s="71"/>
      <c r="CB26" s="71"/>
      <c r="CC26" s="71"/>
      <c r="CD26" s="71"/>
      <c r="CE26" s="71"/>
      <c r="CF26" s="71"/>
      <c r="CG26" s="71"/>
      <c r="CH26" s="71"/>
      <c r="CI26" s="71"/>
      <c r="CJ26" s="71"/>
      <c r="CK26" s="71"/>
      <c r="CL26" s="71"/>
      <c r="CM26" s="71"/>
      <c r="CN26" s="71"/>
      <c r="CO26" s="71"/>
      <c r="CP26" s="71"/>
      <c r="CQ26" s="71"/>
      <c r="CR26" s="71"/>
      <c r="CS26" s="71"/>
      <c r="CT26" s="71"/>
      <c r="CU26" s="71"/>
      <c r="CV26" s="71"/>
      <c r="CW26" s="71"/>
      <c r="CX26" s="71"/>
      <c r="CY26" s="71"/>
      <c r="CZ26" s="71"/>
      <c r="DA26" s="71"/>
      <c r="DB26" s="71"/>
      <c r="DC26" s="71"/>
      <c r="DD26" s="71"/>
      <c r="DE26" s="71"/>
      <c r="DF26" s="71"/>
      <c r="DG26" s="71"/>
      <c r="DH26" s="71"/>
      <c r="DI26" s="71"/>
      <c r="DJ26" s="71"/>
      <c r="DK26" s="71"/>
      <c r="DL26" s="71"/>
      <c r="DM26" s="71"/>
      <c r="DN26" s="71"/>
      <c r="DO26" s="71"/>
      <c r="DP26" s="71"/>
      <c r="DQ26" s="71"/>
      <c r="DR26" s="71"/>
      <c r="DS26" s="71"/>
      <c r="DT26" s="71"/>
      <c r="DU26" s="71"/>
      <c r="DV26" s="71"/>
      <c r="DW26" s="71"/>
      <c r="DX26" s="71"/>
      <c r="DY26" s="71"/>
      <c r="DZ26" s="71"/>
      <c r="EA26" s="71"/>
      <c r="EB26" s="71"/>
      <c r="EC26" s="71"/>
      <c r="ED26" s="71"/>
      <c r="EE26" s="71"/>
      <c r="EF26" s="71"/>
      <c r="EG26" s="71"/>
      <c r="EH26" s="71"/>
      <c r="EI26" s="71"/>
      <c r="EJ26" s="71"/>
      <c r="EK26" s="71"/>
      <c r="EL26" s="71"/>
      <c r="EM26" s="71"/>
      <c r="EN26" s="71"/>
      <c r="EO26" s="71"/>
      <c r="EP26" s="71"/>
      <c r="EQ26" s="71"/>
      <c r="ER26" s="71"/>
      <c r="ES26" s="71"/>
      <c r="ET26" s="71"/>
      <c r="EU26" s="71"/>
      <c r="EV26" s="71"/>
      <c r="EW26" s="71"/>
      <c r="EX26" s="71"/>
      <c r="EY26" s="71"/>
      <c r="EZ26" s="71"/>
      <c r="FA26" s="71"/>
      <c r="FB26" s="71"/>
      <c r="FC26" s="71"/>
      <c r="FD26" s="71"/>
      <c r="FE26" s="71"/>
      <c r="FF26" s="71"/>
      <c r="FG26" s="71"/>
      <c r="FH26" s="71"/>
      <c r="FI26" s="71"/>
      <c r="FJ26" s="71"/>
      <c r="FK26" s="71"/>
      <c r="FL26" s="71"/>
      <c r="FM26" s="71"/>
      <c r="FN26" s="71"/>
      <c r="FO26" s="71"/>
      <c r="FP26" s="71"/>
      <c r="FQ26" s="71"/>
      <c r="FR26" s="71"/>
      <c r="FS26" s="71"/>
      <c r="FT26" s="71"/>
      <c r="FU26" s="71"/>
      <c r="FV26" s="71"/>
      <c r="FW26" s="71"/>
      <c r="FX26" s="71"/>
      <c r="FY26" s="71"/>
      <c r="FZ26" s="71"/>
      <c r="GA26" s="71"/>
      <c r="GB26" s="71"/>
      <c r="GC26" s="71"/>
      <c r="GD26" s="71"/>
      <c r="GE26" s="71"/>
      <c r="GF26" s="71"/>
      <c r="GG26" s="71"/>
      <c r="GH26" s="71"/>
      <c r="GI26" s="71"/>
      <c r="GJ26" s="71"/>
      <c r="GK26" s="71"/>
      <c r="GL26" s="71"/>
      <c r="GM26" s="71"/>
      <c r="GN26" s="71"/>
      <c r="GO26" s="71"/>
      <c r="GP26" s="71"/>
      <c r="GQ26" s="71"/>
      <c r="GR26" s="71"/>
      <c r="GS26" s="71"/>
      <c r="GT26" s="71"/>
      <c r="GU26" s="71"/>
      <c r="GV26" s="71"/>
      <c r="GW26" s="71"/>
      <c r="GX26" s="71"/>
      <c r="GY26" s="71"/>
      <c r="GZ26" s="71"/>
      <c r="HA26" s="71"/>
      <c r="HB26" s="71"/>
      <c r="HC26" s="71"/>
      <c r="HD26" s="71"/>
      <c r="HE26" s="71"/>
      <c r="HF26" s="71"/>
      <c r="HG26" s="71"/>
      <c r="HH26" s="71"/>
      <c r="HI26" s="71"/>
      <c r="HJ26" s="71"/>
      <c r="HK26" s="71"/>
      <c r="HL26" s="71"/>
      <c r="HM26" s="71"/>
      <c r="HN26" s="71"/>
      <c r="HO26" s="71"/>
      <c r="HP26" s="71"/>
      <c r="HQ26" s="71"/>
      <c r="HR26" s="71"/>
      <c r="HS26" s="71"/>
      <c r="HT26" s="71"/>
      <c r="HU26" s="71"/>
      <c r="HV26" s="71"/>
      <c r="HW26" s="71"/>
      <c r="HX26" s="71"/>
      <c r="HY26" s="71"/>
      <c r="HZ26" s="71"/>
      <c r="IA26" s="71"/>
      <c r="IB26" s="71"/>
      <c r="IC26" s="71"/>
      <c r="ID26" s="71"/>
      <c r="IE26" s="71"/>
      <c r="IF26" s="71"/>
      <c r="IG26" s="71"/>
      <c r="IH26" s="71"/>
      <c r="II26" s="71"/>
      <c r="IJ26" s="71"/>
      <c r="IK26" s="71"/>
      <c r="IL26" s="71"/>
      <c r="IM26" s="71"/>
      <c r="IN26" s="71"/>
      <c r="IO26" s="71"/>
      <c r="IP26" s="71"/>
      <c r="IQ26" s="71"/>
      <c r="IR26" s="71"/>
      <c r="IS26" s="71"/>
      <c r="IT26" s="71"/>
      <c r="IU26" s="71"/>
      <c r="IV26" s="71"/>
    </row>
    <row r="27" spans="1:256" s="38" customFormat="1" ht="22.2">
      <c r="A27" s="32" t="s">
        <v>797</v>
      </c>
      <c r="B27" s="32"/>
      <c r="C27" s="32"/>
      <c r="D27" s="32"/>
      <c r="E27" s="32"/>
      <c r="F27" s="70"/>
      <c r="G27" s="71"/>
      <c r="H27" s="71"/>
      <c r="I27" s="71"/>
      <c r="J27" s="71"/>
      <c r="K27" s="71"/>
      <c r="L27" s="71"/>
      <c r="M27" s="71"/>
      <c r="N27" s="71"/>
      <c r="O27" s="71"/>
      <c r="P27" s="71"/>
      <c r="Q27" s="71"/>
      <c r="R27" s="71"/>
      <c r="S27" s="71"/>
      <c r="T27" s="71"/>
      <c r="U27" s="71"/>
      <c r="V27" s="71"/>
      <c r="W27" s="71"/>
      <c r="X27" s="71"/>
      <c r="Y27" s="71"/>
      <c r="Z27" s="71"/>
      <c r="AA27" s="71"/>
      <c r="AB27" s="71"/>
      <c r="AC27" s="71"/>
      <c r="AD27" s="71"/>
      <c r="AE27" s="71"/>
      <c r="AF27" s="71"/>
      <c r="AG27" s="71"/>
      <c r="AH27" s="71"/>
      <c r="AI27" s="71"/>
      <c r="AJ27" s="71"/>
      <c r="AK27" s="71"/>
      <c r="AL27" s="71"/>
      <c r="AM27" s="71"/>
      <c r="AN27" s="71"/>
      <c r="AO27" s="71"/>
      <c r="AP27" s="71"/>
      <c r="AQ27" s="71"/>
      <c r="AR27" s="71"/>
      <c r="AS27" s="71"/>
      <c r="AT27" s="71"/>
      <c r="AU27" s="71"/>
      <c r="AV27" s="71"/>
      <c r="AW27" s="71"/>
      <c r="AX27" s="71"/>
      <c r="AY27" s="71"/>
      <c r="AZ27" s="71"/>
      <c r="BA27" s="71"/>
      <c r="BB27" s="71"/>
      <c r="BC27" s="71"/>
      <c r="BD27" s="71"/>
      <c r="BE27" s="71"/>
      <c r="BF27" s="71"/>
      <c r="BG27" s="71"/>
      <c r="BH27" s="71"/>
      <c r="BI27" s="71"/>
      <c r="BJ27" s="71"/>
      <c r="BK27" s="71"/>
      <c r="BL27" s="71"/>
      <c r="BM27" s="71"/>
      <c r="BN27" s="71"/>
      <c r="BO27" s="71"/>
      <c r="BP27" s="71"/>
      <c r="BQ27" s="71"/>
      <c r="BR27" s="71"/>
      <c r="BS27" s="71"/>
      <c r="BT27" s="71"/>
      <c r="BU27" s="71"/>
      <c r="BV27" s="71"/>
      <c r="BW27" s="71"/>
      <c r="BX27" s="71"/>
      <c r="BY27" s="71"/>
      <c r="BZ27" s="71"/>
      <c r="CA27" s="71"/>
      <c r="CB27" s="71"/>
      <c r="CC27" s="71"/>
      <c r="CD27" s="71"/>
      <c r="CE27" s="71"/>
      <c r="CF27" s="71"/>
      <c r="CG27" s="71"/>
      <c r="CH27" s="71"/>
      <c r="CI27" s="71"/>
      <c r="CJ27" s="71"/>
      <c r="CK27" s="71"/>
      <c r="CL27" s="71"/>
      <c r="CM27" s="71"/>
      <c r="CN27" s="71"/>
      <c r="CO27" s="71"/>
      <c r="CP27" s="71"/>
      <c r="CQ27" s="71"/>
      <c r="CR27" s="71"/>
      <c r="CS27" s="71"/>
      <c r="CT27" s="71"/>
      <c r="CU27" s="71"/>
      <c r="CV27" s="71"/>
      <c r="CW27" s="71"/>
      <c r="CX27" s="71"/>
      <c r="CY27" s="71"/>
      <c r="CZ27" s="71"/>
      <c r="DA27" s="71"/>
      <c r="DB27" s="71"/>
      <c r="DC27" s="71"/>
      <c r="DD27" s="71"/>
      <c r="DE27" s="71"/>
      <c r="DF27" s="71"/>
      <c r="DG27" s="71"/>
      <c r="DH27" s="71"/>
      <c r="DI27" s="71"/>
      <c r="DJ27" s="71"/>
      <c r="DK27" s="71"/>
      <c r="DL27" s="71"/>
      <c r="DM27" s="71"/>
      <c r="DN27" s="71"/>
      <c r="DO27" s="71"/>
      <c r="DP27" s="71"/>
      <c r="DQ27" s="71"/>
      <c r="DR27" s="71"/>
      <c r="DS27" s="71"/>
      <c r="DT27" s="71"/>
      <c r="DU27" s="71"/>
      <c r="DV27" s="71"/>
      <c r="DW27" s="71"/>
      <c r="DX27" s="71"/>
      <c r="DY27" s="71"/>
      <c r="DZ27" s="71"/>
      <c r="EA27" s="71"/>
      <c r="EB27" s="71"/>
      <c r="EC27" s="71"/>
      <c r="ED27" s="71"/>
      <c r="EE27" s="71"/>
      <c r="EF27" s="71"/>
      <c r="EG27" s="71"/>
      <c r="EH27" s="71"/>
      <c r="EI27" s="71"/>
      <c r="EJ27" s="71"/>
      <c r="EK27" s="71"/>
      <c r="EL27" s="71"/>
      <c r="EM27" s="71"/>
      <c r="EN27" s="71"/>
      <c r="EO27" s="71"/>
      <c r="EP27" s="71"/>
      <c r="EQ27" s="71"/>
      <c r="ER27" s="71"/>
      <c r="ES27" s="71"/>
      <c r="ET27" s="71"/>
      <c r="EU27" s="71"/>
      <c r="EV27" s="71"/>
      <c r="EW27" s="71"/>
      <c r="EX27" s="71"/>
      <c r="EY27" s="71"/>
      <c r="EZ27" s="71"/>
      <c r="FA27" s="71"/>
      <c r="FB27" s="71"/>
      <c r="FC27" s="71"/>
      <c r="FD27" s="71"/>
      <c r="FE27" s="71"/>
      <c r="FF27" s="71"/>
      <c r="FG27" s="71"/>
      <c r="FH27" s="71"/>
      <c r="FI27" s="71"/>
      <c r="FJ27" s="71"/>
      <c r="FK27" s="71"/>
      <c r="FL27" s="71"/>
      <c r="FM27" s="71"/>
      <c r="FN27" s="71"/>
      <c r="FO27" s="71"/>
      <c r="FP27" s="71"/>
      <c r="FQ27" s="71"/>
      <c r="FR27" s="71"/>
      <c r="FS27" s="71"/>
      <c r="FT27" s="71"/>
      <c r="FU27" s="71"/>
      <c r="FV27" s="71"/>
      <c r="FW27" s="71"/>
      <c r="FX27" s="71"/>
      <c r="FY27" s="71"/>
      <c r="FZ27" s="71"/>
      <c r="GA27" s="71"/>
      <c r="GB27" s="71"/>
      <c r="GC27" s="71"/>
      <c r="GD27" s="71"/>
      <c r="GE27" s="71"/>
      <c r="GF27" s="71"/>
      <c r="GG27" s="71"/>
      <c r="GH27" s="71"/>
      <c r="GI27" s="71"/>
      <c r="GJ27" s="71"/>
      <c r="GK27" s="71"/>
      <c r="GL27" s="71"/>
      <c r="GM27" s="71"/>
      <c r="GN27" s="71"/>
      <c r="GO27" s="71"/>
      <c r="GP27" s="71"/>
      <c r="GQ27" s="71"/>
      <c r="GR27" s="71"/>
      <c r="GS27" s="71"/>
      <c r="GT27" s="71"/>
      <c r="GU27" s="71"/>
      <c r="GV27" s="71"/>
      <c r="GW27" s="71"/>
      <c r="GX27" s="71"/>
      <c r="GY27" s="71"/>
      <c r="GZ27" s="71"/>
      <c r="HA27" s="71"/>
      <c r="HB27" s="71"/>
      <c r="HC27" s="71"/>
      <c r="HD27" s="71"/>
      <c r="HE27" s="71"/>
      <c r="HF27" s="71"/>
      <c r="HG27" s="71"/>
      <c r="HH27" s="71"/>
      <c r="HI27" s="71"/>
      <c r="HJ27" s="71"/>
      <c r="HK27" s="71"/>
      <c r="HL27" s="71"/>
      <c r="HM27" s="71"/>
      <c r="HN27" s="71"/>
      <c r="HO27" s="71"/>
      <c r="HP27" s="71"/>
      <c r="HQ27" s="71"/>
      <c r="HR27" s="71"/>
      <c r="HS27" s="71"/>
      <c r="HT27" s="71"/>
      <c r="HU27" s="71"/>
      <c r="HV27" s="71"/>
      <c r="HW27" s="71"/>
      <c r="HX27" s="71"/>
      <c r="HY27" s="71"/>
      <c r="HZ27" s="71"/>
      <c r="IA27" s="71"/>
      <c r="IB27" s="71"/>
      <c r="IC27" s="71"/>
      <c r="ID27" s="71"/>
      <c r="IE27" s="71"/>
      <c r="IF27" s="71"/>
      <c r="IG27" s="71"/>
      <c r="IH27" s="71"/>
      <c r="II27" s="71"/>
      <c r="IJ27" s="71"/>
      <c r="IK27" s="71"/>
      <c r="IL27" s="71"/>
      <c r="IM27" s="71"/>
      <c r="IN27" s="71"/>
      <c r="IO27" s="71"/>
      <c r="IP27" s="71"/>
      <c r="IQ27" s="71"/>
      <c r="IR27" s="71"/>
      <c r="IS27" s="71"/>
      <c r="IT27" s="71"/>
      <c r="IU27" s="71"/>
      <c r="IV27" s="71"/>
    </row>
  </sheetData>
  <sheetProtection password="DD53" sheet="1" objects="1" scenarios="1" selectLockedCells="1"/>
  <mergeCells count="8">
    <mergeCell ref="A1:F1"/>
    <mergeCell ref="A2:F2"/>
    <mergeCell ref="A3:D3"/>
    <mergeCell ref="A4:A8"/>
    <mergeCell ref="B5:B8"/>
    <mergeCell ref="F6:F7"/>
    <mergeCell ref="A9:A22"/>
    <mergeCell ref="B10:B22"/>
  </mergeCells>
  <phoneticPr fontId="10"/>
  <pageMargins left="0.7" right="0.7" top="0.75" bottom="0.75" header="0.3" footer="0.3"/>
  <pageSetup paperSize="9" scale="54"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C000"/>
  </sheetPr>
  <dimension ref="A1:Q161"/>
  <sheetViews>
    <sheetView showGridLines="0" tabSelected="1" view="pageBreakPreview" zoomScaleSheetLayoutView="100" workbookViewId="0">
      <selection activeCell="B1" sqref="B1"/>
    </sheetView>
  </sheetViews>
  <sheetFormatPr defaultRowHeight="13.2"/>
  <cols>
    <col min="1" max="1" width="15" style="73" customWidth="1"/>
    <col min="2" max="2" width="14.3984375" style="73" customWidth="1"/>
    <col min="3" max="6" width="13.59765625" style="73" customWidth="1"/>
    <col min="7" max="7" width="2.3984375" style="73" customWidth="1"/>
    <col min="8" max="8" width="10.69921875" style="74" customWidth="1"/>
    <col min="9" max="9" width="3.19921875" style="75" customWidth="1"/>
    <col min="10" max="10" width="10.69921875" style="76" customWidth="1"/>
    <col min="11" max="14" width="10.69921875" style="73" customWidth="1"/>
    <col min="15" max="15" width="2.796875" style="73" customWidth="1"/>
    <col min="16" max="17" width="10.69921875" style="73" hidden="1" customWidth="1"/>
    <col min="18" max="18" width="10.69921875" style="73" customWidth="1"/>
    <col min="19" max="16383" width="9" style="73" customWidth="1"/>
    <col min="16384" max="16384" width="8.796875" style="73" customWidth="1"/>
  </cols>
  <sheetData>
    <row r="1" spans="1:7">
      <c r="A1" s="77" t="s">
        <v>8</v>
      </c>
      <c r="B1" s="111"/>
      <c r="C1" s="130"/>
      <c r="E1" s="161" t="s">
        <v>825</v>
      </c>
      <c r="F1" s="161"/>
      <c r="G1" s="197"/>
    </row>
    <row r="2" spans="1:7">
      <c r="A2" s="78"/>
      <c r="B2" s="112"/>
      <c r="C2" s="78"/>
      <c r="D2" s="78"/>
      <c r="E2" s="78"/>
      <c r="F2" s="78"/>
    </row>
    <row r="3" spans="1:7">
      <c r="A3" s="79" t="s">
        <v>178</v>
      </c>
      <c r="B3" s="79"/>
      <c r="C3" s="80" t="s">
        <v>254</v>
      </c>
      <c r="D3" s="80"/>
      <c r="E3" s="80"/>
      <c r="F3" s="80"/>
    </row>
    <row r="4" spans="1:7">
      <c r="A4" s="80"/>
      <c r="B4" s="80"/>
      <c r="C4" s="80"/>
      <c r="D4" s="80"/>
      <c r="E4" s="80"/>
      <c r="F4" s="80"/>
    </row>
    <row r="5" spans="1:7">
      <c r="B5" s="80"/>
      <c r="C5" s="131" t="s">
        <v>257</v>
      </c>
      <c r="D5" s="131"/>
      <c r="E5" s="162"/>
      <c r="F5" s="162"/>
    </row>
    <row r="6" spans="1:7">
      <c r="B6" s="113"/>
      <c r="C6" s="131"/>
      <c r="D6" s="131" t="s">
        <v>374</v>
      </c>
      <c r="E6" s="162"/>
      <c r="F6" s="177" t="s">
        <v>577</v>
      </c>
    </row>
    <row r="7" spans="1:7">
      <c r="B7" s="113"/>
      <c r="C7" s="131"/>
      <c r="D7" s="147" t="s">
        <v>309</v>
      </c>
      <c r="E7" s="162"/>
      <c r="F7" s="162"/>
    </row>
    <row r="8" spans="1:7">
      <c r="A8" s="80"/>
      <c r="B8" s="80"/>
      <c r="C8" s="80"/>
      <c r="D8" s="80"/>
      <c r="E8" s="80"/>
      <c r="F8" s="80"/>
    </row>
    <row r="9" spans="1:7" ht="16.2">
      <c r="A9" s="81">
        <v>7</v>
      </c>
      <c r="B9" s="81"/>
      <c r="C9" s="81"/>
      <c r="D9" s="81"/>
      <c r="E9" s="81"/>
      <c r="F9" s="81"/>
    </row>
    <row r="10" spans="1:7">
      <c r="A10" s="80"/>
      <c r="B10" s="80"/>
      <c r="C10" s="80"/>
      <c r="D10" s="80"/>
      <c r="E10" s="80"/>
      <c r="F10" s="80"/>
    </row>
    <row r="11" spans="1:7">
      <c r="A11" s="80" t="s">
        <v>263</v>
      </c>
      <c r="B11" s="80"/>
      <c r="C11" s="80"/>
      <c r="D11" s="80"/>
      <c r="E11" s="80"/>
      <c r="F11" s="80"/>
    </row>
    <row r="12" spans="1:7" ht="13.95">
      <c r="A12" s="82" t="s">
        <v>177</v>
      </c>
      <c r="B12" s="82"/>
      <c r="C12" s="82"/>
      <c r="D12" s="82"/>
      <c r="E12" s="82"/>
      <c r="F12" s="82" t="s">
        <v>430</v>
      </c>
    </row>
    <row r="13" spans="1:7" ht="13.95">
      <c r="A13" s="83" t="s">
        <v>264</v>
      </c>
      <c r="B13" s="114"/>
      <c r="C13" s="132" t="s">
        <v>267</v>
      </c>
      <c r="D13" s="148"/>
      <c r="E13" s="132" t="s">
        <v>268</v>
      </c>
      <c r="F13" s="178"/>
    </row>
    <row r="14" spans="1:7" ht="22.5" customHeight="1">
      <c r="A14" s="84" t="s">
        <v>270</v>
      </c>
      <c r="B14" s="115"/>
      <c r="C14" s="133"/>
      <c r="D14" s="149"/>
      <c r="E14" s="163" t="s">
        <v>681</v>
      </c>
      <c r="F14" s="179"/>
      <c r="G14" s="197"/>
    </row>
    <row r="15" spans="1:7" ht="22.5" customHeight="1">
      <c r="A15" s="85" t="s">
        <v>274</v>
      </c>
      <c r="B15" s="116"/>
      <c r="C15" s="134"/>
      <c r="D15" s="150"/>
      <c r="E15" s="164" t="s">
        <v>683</v>
      </c>
      <c r="F15" s="180"/>
      <c r="G15" s="197"/>
    </row>
    <row r="16" spans="1:7" ht="19.5" customHeight="1">
      <c r="A16" s="86" t="s">
        <v>352</v>
      </c>
      <c r="B16" s="117"/>
      <c r="C16" s="135">
        <f>SUM(C14:D15)</f>
        <v>0</v>
      </c>
      <c r="D16" s="151"/>
      <c r="E16" s="165"/>
      <c r="F16" s="181"/>
    </row>
    <row r="17" spans="1:15" ht="17.25" customHeight="1">
      <c r="A17" s="76"/>
      <c r="B17" s="76"/>
      <c r="C17" s="76"/>
      <c r="D17" s="76"/>
      <c r="E17" s="76"/>
      <c r="F17" s="76"/>
      <c r="H17" s="76"/>
    </row>
    <row r="18" spans="1:15" ht="17.25" customHeight="1">
      <c r="A18" s="87" t="s">
        <v>46</v>
      </c>
      <c r="B18" s="87"/>
      <c r="C18" s="136"/>
      <c r="D18" s="136"/>
      <c r="E18" s="136"/>
      <c r="F18" s="136" t="s">
        <v>430</v>
      </c>
      <c r="H18" s="201"/>
      <c r="I18" s="201"/>
      <c r="J18" s="223"/>
      <c r="K18" s="223"/>
      <c r="L18" s="223"/>
      <c r="M18" s="223"/>
      <c r="N18" s="223"/>
      <c r="O18" s="266"/>
    </row>
    <row r="19" spans="1:15" ht="17.25" customHeight="1">
      <c r="A19" s="83" t="s">
        <v>199</v>
      </c>
      <c r="B19" s="114"/>
      <c r="C19" s="132" t="s">
        <v>276</v>
      </c>
      <c r="D19" s="148"/>
      <c r="E19" s="132" t="s">
        <v>277</v>
      </c>
      <c r="F19" s="178"/>
      <c r="H19" s="201"/>
      <c r="I19" s="201"/>
      <c r="J19" s="224"/>
      <c r="K19" s="224"/>
      <c r="L19" s="224"/>
      <c r="M19" s="224"/>
      <c r="N19" s="224"/>
      <c r="O19" s="267"/>
    </row>
    <row r="20" spans="1:15" ht="22.5" customHeight="1">
      <c r="A20" s="84" t="s">
        <v>197</v>
      </c>
      <c r="B20" s="115"/>
      <c r="C20" s="137">
        <f>'４（金銭出納簿・今年度）'!E293+'４（金銭出納簿・前年度）'!E293</f>
        <v>0</v>
      </c>
      <c r="D20" s="152"/>
      <c r="E20" s="166"/>
      <c r="F20" s="182"/>
      <c r="H20" s="202"/>
      <c r="I20" s="202"/>
      <c r="J20" s="225"/>
      <c r="K20" s="225"/>
      <c r="L20" s="225"/>
      <c r="M20" s="225"/>
      <c r="N20" s="225"/>
      <c r="O20" s="268"/>
    </row>
    <row r="21" spans="1:15" ht="22.5" customHeight="1">
      <c r="A21" s="88" t="s">
        <v>478</v>
      </c>
      <c r="B21" s="118"/>
      <c r="C21" s="138">
        <f>'４（金銭出納簿・今年度）'!F293+'４（金銭出納簿・前年度）'!F293</f>
        <v>0</v>
      </c>
      <c r="D21" s="138"/>
      <c r="E21" s="167"/>
      <c r="F21" s="183"/>
      <c r="G21" s="197"/>
      <c r="H21" s="202"/>
      <c r="I21" s="202"/>
      <c r="J21" s="225"/>
      <c r="K21" s="225"/>
      <c r="L21" s="225"/>
      <c r="M21" s="225"/>
      <c r="N21" s="225"/>
      <c r="O21" s="268"/>
    </row>
    <row r="22" spans="1:15" ht="22.5" customHeight="1">
      <c r="A22" s="88" t="s">
        <v>477</v>
      </c>
      <c r="B22" s="118"/>
      <c r="C22" s="139">
        <f>'４（金銭出納簿・今年度）'!G293+'４（金銭出納簿・前年度）'!G293</f>
        <v>0</v>
      </c>
      <c r="D22" s="153"/>
      <c r="E22" s="168"/>
      <c r="F22" s="184"/>
      <c r="G22" s="197"/>
      <c r="H22" s="202"/>
      <c r="I22" s="202"/>
      <c r="J22" s="225"/>
      <c r="K22" s="225"/>
      <c r="L22" s="225"/>
      <c r="M22" s="225"/>
      <c r="N22" s="225"/>
      <c r="O22" s="268"/>
    </row>
    <row r="23" spans="1:15" ht="22.5" customHeight="1">
      <c r="A23" s="88" t="s">
        <v>278</v>
      </c>
      <c r="B23" s="118"/>
      <c r="C23" s="139">
        <f>'４（金銭出納簿・今年度）'!H293+'４（金銭出納簿・前年度）'!H293</f>
        <v>0</v>
      </c>
      <c r="D23" s="153"/>
      <c r="E23" s="168"/>
      <c r="F23" s="184"/>
      <c r="H23" s="202"/>
      <c r="I23" s="202"/>
      <c r="J23" s="225"/>
      <c r="K23" s="225"/>
      <c r="L23" s="225"/>
      <c r="M23" s="225"/>
      <c r="N23" s="225"/>
      <c r="O23" s="268"/>
    </row>
    <row r="24" spans="1:15" ht="22.5" customHeight="1">
      <c r="A24" s="88" t="s">
        <v>239</v>
      </c>
      <c r="B24" s="118"/>
      <c r="C24" s="139">
        <f>'４（金銭出納簿・今年度）'!I293+'４（金銭出納簿・前年度）'!I293</f>
        <v>0</v>
      </c>
      <c r="D24" s="153"/>
      <c r="E24" s="168"/>
      <c r="F24" s="184"/>
      <c r="H24" s="202"/>
      <c r="I24" s="202"/>
      <c r="J24" s="225"/>
      <c r="K24" s="225"/>
      <c r="L24" s="225"/>
      <c r="M24" s="225"/>
      <c r="N24" s="225"/>
      <c r="O24" s="268"/>
    </row>
    <row r="25" spans="1:15" ht="22.5" customHeight="1">
      <c r="A25" s="88" t="s">
        <v>465</v>
      </c>
      <c r="B25" s="118"/>
      <c r="C25" s="139">
        <f>'４（金銭出納簿・今年度）'!J293+'４（金銭出納簿・前年度）'!J293</f>
        <v>0</v>
      </c>
      <c r="D25" s="153"/>
      <c r="E25" s="168"/>
      <c r="F25" s="184"/>
      <c r="H25" s="202"/>
      <c r="I25" s="202"/>
      <c r="J25" s="225"/>
      <c r="K25" s="225"/>
      <c r="L25" s="225"/>
      <c r="M25" s="225"/>
      <c r="N25" s="225"/>
      <c r="O25" s="268"/>
    </row>
    <row r="26" spans="1:15" ht="22.5" customHeight="1">
      <c r="A26" s="88" t="s">
        <v>70</v>
      </c>
      <c r="B26" s="118"/>
      <c r="C26" s="139">
        <f>'４（金銭出納簿・今年度）'!K293+'４（金銭出納簿・前年度）'!K293</f>
        <v>0</v>
      </c>
      <c r="D26" s="153"/>
      <c r="E26" s="168"/>
      <c r="F26" s="184"/>
      <c r="H26" s="202"/>
      <c r="I26" s="202"/>
      <c r="J26" s="225"/>
      <c r="K26" s="225"/>
      <c r="L26" s="225"/>
      <c r="M26" s="225"/>
      <c r="N26" s="225"/>
      <c r="O26" s="268"/>
    </row>
    <row r="27" spans="1:15" ht="22.5" customHeight="1">
      <c r="A27" s="88" t="s">
        <v>365</v>
      </c>
      <c r="B27" s="118"/>
      <c r="C27" s="139">
        <f>'４（金銭出納簿・今年度）'!L293+'４（金銭出納簿・前年度）'!L293</f>
        <v>0</v>
      </c>
      <c r="D27" s="153"/>
      <c r="E27" s="168"/>
      <c r="F27" s="184"/>
      <c r="H27" s="202"/>
      <c r="I27" s="202"/>
      <c r="J27" s="225"/>
      <c r="K27" s="225"/>
      <c r="L27" s="225"/>
      <c r="M27" s="225"/>
      <c r="N27" s="225"/>
      <c r="O27" s="268"/>
    </row>
    <row r="28" spans="1:15" ht="22.5" customHeight="1">
      <c r="A28" s="88" t="s">
        <v>99</v>
      </c>
      <c r="B28" s="118"/>
      <c r="C28" s="139">
        <f>'４（金銭出納簿・今年度）'!M293+'４（金銭出納簿・前年度）'!M293</f>
        <v>0</v>
      </c>
      <c r="D28" s="153"/>
      <c r="E28" s="168"/>
      <c r="F28" s="184"/>
      <c r="H28" s="202"/>
      <c r="I28" s="202"/>
      <c r="J28" s="225"/>
      <c r="K28" s="225"/>
      <c r="L28" s="225"/>
      <c r="M28" s="225"/>
      <c r="N28" s="225"/>
      <c r="O28" s="268"/>
    </row>
    <row r="29" spans="1:15" ht="22.5" customHeight="1">
      <c r="A29" s="88" t="s">
        <v>213</v>
      </c>
      <c r="B29" s="118"/>
      <c r="C29" s="139">
        <f>'４（金銭出納簿・今年度）'!N293+'４（金銭出納簿・前年度）'!N293</f>
        <v>0</v>
      </c>
      <c r="D29" s="153"/>
      <c r="E29" s="168"/>
      <c r="F29" s="184"/>
      <c r="H29" s="202"/>
      <c r="I29" s="202"/>
      <c r="J29" s="225"/>
      <c r="K29" s="225"/>
      <c r="L29" s="225"/>
      <c r="M29" s="225"/>
      <c r="N29" s="225"/>
      <c r="O29" s="268"/>
    </row>
    <row r="30" spans="1:15" ht="22.5" customHeight="1">
      <c r="A30" s="88" t="s">
        <v>341</v>
      </c>
      <c r="B30" s="118"/>
      <c r="C30" s="139">
        <f>'４（金銭出納簿・今年度）'!O293+'４（金銭出納簿・前年度）'!O293</f>
        <v>0</v>
      </c>
      <c r="D30" s="153"/>
      <c r="E30" s="168"/>
      <c r="F30" s="184"/>
      <c r="H30" s="202"/>
      <c r="I30" s="202"/>
      <c r="J30" s="225"/>
      <c r="K30" s="225"/>
      <c r="L30" s="225"/>
      <c r="M30" s="225"/>
      <c r="N30" s="225"/>
      <c r="O30" s="268"/>
    </row>
    <row r="31" spans="1:15" ht="22.5" customHeight="1">
      <c r="A31" s="88" t="s">
        <v>453</v>
      </c>
      <c r="B31" s="118"/>
      <c r="C31" s="139">
        <f>'４（金銭出納簿・今年度）'!P293+'４（金銭出納簿・前年度）'!P293</f>
        <v>0</v>
      </c>
      <c r="D31" s="153"/>
      <c r="E31" s="168"/>
      <c r="F31" s="184"/>
      <c r="H31" s="202"/>
      <c r="I31" s="202"/>
      <c r="J31" s="225"/>
      <c r="K31" s="225"/>
      <c r="L31" s="225"/>
      <c r="M31" s="225"/>
      <c r="N31" s="225"/>
      <c r="O31" s="268"/>
    </row>
    <row r="32" spans="1:15" ht="22.5" customHeight="1">
      <c r="A32" s="89" t="s">
        <v>456</v>
      </c>
      <c r="B32" s="119"/>
      <c r="C32" s="140">
        <f>'４（金銭出納簿・今年度）'!Q293+'４（金銭出納簿・前年度）'!Q293</f>
        <v>0</v>
      </c>
      <c r="D32" s="154"/>
      <c r="E32" s="169"/>
      <c r="F32" s="184"/>
      <c r="H32" s="202"/>
      <c r="I32" s="202"/>
      <c r="J32" s="225"/>
      <c r="K32" s="225"/>
      <c r="L32" s="225"/>
      <c r="M32" s="225"/>
      <c r="N32" s="225"/>
      <c r="O32" s="268"/>
    </row>
    <row r="33" spans="1:17" ht="22.5" customHeight="1">
      <c r="A33" s="90" t="s">
        <v>130</v>
      </c>
      <c r="B33" s="120"/>
      <c r="C33" s="141">
        <f>SUM(C20:D32)</f>
        <v>0</v>
      </c>
      <c r="D33" s="155"/>
      <c r="E33" s="170"/>
      <c r="F33" s="185"/>
      <c r="H33" s="201"/>
      <c r="I33" s="201"/>
      <c r="J33" s="225"/>
      <c r="K33" s="225"/>
      <c r="L33" s="225"/>
      <c r="M33" s="225"/>
      <c r="N33" s="225"/>
      <c r="O33" s="268"/>
    </row>
    <row r="34" spans="1:17" ht="33" customHeight="1">
      <c r="A34" s="91" t="s">
        <v>447</v>
      </c>
      <c r="B34" s="120"/>
      <c r="C34" s="142">
        <f>F34+C15-C33</f>
        <v>0</v>
      </c>
      <c r="D34" s="156"/>
      <c r="E34" s="171" t="s">
        <v>450</v>
      </c>
      <c r="F34" s="186"/>
      <c r="H34" s="203"/>
      <c r="I34" s="203"/>
      <c r="J34" s="226"/>
      <c r="K34" s="226"/>
      <c r="L34" s="226"/>
      <c r="M34" s="226"/>
      <c r="N34" s="259"/>
      <c r="O34" s="269"/>
    </row>
    <row r="35" spans="1:17" ht="33" customHeight="1">
      <c r="A35" s="92" t="s">
        <v>529</v>
      </c>
      <c r="B35" s="121"/>
      <c r="C35" s="143"/>
      <c r="D35" s="157">
        <f>C34+F35</f>
        <v>0</v>
      </c>
      <c r="E35" s="172" t="s">
        <v>735</v>
      </c>
      <c r="F35" s="187"/>
      <c r="H35" s="201"/>
      <c r="I35" s="201"/>
      <c r="J35" s="226"/>
      <c r="K35" s="226"/>
      <c r="L35" s="226"/>
      <c r="M35" s="226"/>
      <c r="N35" s="259"/>
      <c r="O35" s="269"/>
    </row>
    <row r="36" spans="1:17" ht="17.25" customHeight="1">
      <c r="A36" s="93" t="s">
        <v>444</v>
      </c>
      <c r="B36" s="93"/>
      <c r="C36" s="93"/>
      <c r="D36" s="76"/>
      <c r="E36" s="76"/>
      <c r="F36" s="76" t="s">
        <v>165</v>
      </c>
      <c r="G36" s="76"/>
      <c r="H36" s="73"/>
      <c r="I36" s="213"/>
      <c r="J36" s="213"/>
      <c r="K36" s="213"/>
      <c r="L36" s="213"/>
      <c r="M36" s="213"/>
      <c r="N36" s="213"/>
      <c r="O36" s="76"/>
      <c r="P36" s="197" t="s">
        <v>700</v>
      </c>
    </row>
    <row r="37" spans="1:17" ht="17.25" customHeight="1">
      <c r="A37" s="94" t="s">
        <v>196</v>
      </c>
      <c r="B37" s="122" t="s">
        <v>281</v>
      </c>
      <c r="C37" s="122" t="s">
        <v>190</v>
      </c>
      <c r="D37" s="158"/>
      <c r="E37" s="173" t="s">
        <v>185</v>
      </c>
      <c r="F37" s="188"/>
      <c r="G37" s="198"/>
      <c r="H37" s="204" t="s">
        <v>228</v>
      </c>
      <c r="I37" s="214"/>
      <c r="J37" s="214"/>
      <c r="K37" s="235"/>
      <c r="L37" s="235"/>
      <c r="M37" s="214"/>
      <c r="N37" s="260"/>
      <c r="O37" s="270"/>
      <c r="P37" s="274" t="s">
        <v>190</v>
      </c>
      <c r="Q37" s="188"/>
    </row>
    <row r="38" spans="1:17" ht="17.25" customHeight="1">
      <c r="A38" s="95"/>
      <c r="B38" s="123" t="s">
        <v>285</v>
      </c>
      <c r="C38" s="144" t="s">
        <v>285</v>
      </c>
      <c r="D38" s="123" t="s">
        <v>261</v>
      </c>
      <c r="E38" s="144" t="s">
        <v>285</v>
      </c>
      <c r="F38" s="189" t="s">
        <v>287</v>
      </c>
      <c r="G38" s="198"/>
      <c r="H38" s="205" t="s">
        <v>677</v>
      </c>
      <c r="I38" s="215"/>
      <c r="J38" s="227"/>
      <c r="K38" s="236" t="s">
        <v>710</v>
      </c>
      <c r="L38" s="236"/>
      <c r="M38" s="253" t="s">
        <v>713</v>
      </c>
      <c r="N38" s="261"/>
      <c r="O38" s="271"/>
      <c r="P38" s="275" t="s">
        <v>285</v>
      </c>
      <c r="Q38" s="281" t="s">
        <v>261</v>
      </c>
    </row>
    <row r="39" spans="1:17" ht="15" customHeight="1">
      <c r="A39" s="96"/>
      <c r="B39" s="124" t="s">
        <v>442</v>
      </c>
      <c r="C39" s="145" t="s">
        <v>468</v>
      </c>
      <c r="D39" s="159" t="s">
        <v>471</v>
      </c>
      <c r="E39" s="124" t="s">
        <v>206</v>
      </c>
      <c r="F39" s="190" t="s">
        <v>472</v>
      </c>
      <c r="G39" s="199"/>
      <c r="H39" s="206" t="s">
        <v>238</v>
      </c>
      <c r="I39" s="216" t="s">
        <v>679</v>
      </c>
      <c r="J39" s="228" t="s">
        <v>680</v>
      </c>
      <c r="K39" s="237" t="s">
        <v>711</v>
      </c>
      <c r="L39" s="245" t="s">
        <v>712</v>
      </c>
      <c r="M39" s="254" t="s">
        <v>711</v>
      </c>
      <c r="N39" s="262" t="s">
        <v>712</v>
      </c>
      <c r="O39" s="224"/>
      <c r="P39" s="276" t="s">
        <v>468</v>
      </c>
      <c r="Q39" s="282" t="s">
        <v>471</v>
      </c>
    </row>
    <row r="40" spans="1:17" ht="15" customHeight="1">
      <c r="A40" s="97"/>
      <c r="B40" s="125"/>
      <c r="C40" s="146">
        <f t="shared" ref="C40:D103" si="0">P40+M40</f>
        <v>0</v>
      </c>
      <c r="D40" s="160">
        <f t="shared" si="0"/>
        <v>0</v>
      </c>
      <c r="E40" s="146" t="str">
        <f t="shared" ref="E40:E103" si="1">IF(B40+C40=0,"",B40+C40)</f>
        <v/>
      </c>
      <c r="F40" s="191">
        <f t="shared" ref="F40:F103" si="2">IF(D40="","",D40)</f>
        <v>0</v>
      </c>
      <c r="G40" s="200"/>
      <c r="H40" s="207"/>
      <c r="I40" s="217" t="s">
        <v>679</v>
      </c>
      <c r="J40" s="229"/>
      <c r="K40" s="238"/>
      <c r="L40" s="246"/>
      <c r="M40" s="255"/>
      <c r="N40" s="263"/>
      <c r="O40" s="272"/>
      <c r="P40" s="277">
        <f t="shared" ref="P40:P103" si="3">IF(ISBLANK(J40),0,ROUND($C$15*H40/J40,0))</f>
        <v>0</v>
      </c>
      <c r="Q40" s="283">
        <f t="shared" ref="Q40:Q103" si="4">IF(ISBLANK(J40),0,ROUND($C$33*H40/J40,0))</f>
        <v>0</v>
      </c>
    </row>
    <row r="41" spans="1:17" ht="15" customHeight="1">
      <c r="A41" s="97"/>
      <c r="B41" s="125"/>
      <c r="C41" s="146">
        <f t="shared" si="0"/>
        <v>0</v>
      </c>
      <c r="D41" s="160">
        <f t="shared" si="0"/>
        <v>0</v>
      </c>
      <c r="E41" s="146" t="str">
        <f t="shared" si="1"/>
        <v/>
      </c>
      <c r="F41" s="191">
        <f t="shared" si="2"/>
        <v>0</v>
      </c>
      <c r="G41" s="200"/>
      <c r="H41" s="207"/>
      <c r="I41" s="217" t="s">
        <v>679</v>
      </c>
      <c r="J41" s="229"/>
      <c r="K41" s="238"/>
      <c r="L41" s="246"/>
      <c r="M41" s="255"/>
      <c r="N41" s="263"/>
      <c r="O41" s="272"/>
      <c r="P41" s="277">
        <f t="shared" si="3"/>
        <v>0</v>
      </c>
      <c r="Q41" s="283">
        <f t="shared" si="4"/>
        <v>0</v>
      </c>
    </row>
    <row r="42" spans="1:17" ht="15" customHeight="1">
      <c r="A42" s="97"/>
      <c r="B42" s="125"/>
      <c r="C42" s="146">
        <f t="shared" si="0"/>
        <v>0</v>
      </c>
      <c r="D42" s="160">
        <f t="shared" si="0"/>
        <v>0</v>
      </c>
      <c r="E42" s="146" t="str">
        <f t="shared" si="1"/>
        <v/>
      </c>
      <c r="F42" s="191">
        <f t="shared" si="2"/>
        <v>0</v>
      </c>
      <c r="G42" s="200"/>
      <c r="H42" s="207"/>
      <c r="I42" s="217" t="s">
        <v>679</v>
      </c>
      <c r="J42" s="229"/>
      <c r="K42" s="238"/>
      <c r="L42" s="246"/>
      <c r="M42" s="255"/>
      <c r="N42" s="263"/>
      <c r="O42" s="272"/>
      <c r="P42" s="277">
        <f t="shared" si="3"/>
        <v>0</v>
      </c>
      <c r="Q42" s="283">
        <f t="shared" si="4"/>
        <v>0</v>
      </c>
    </row>
    <row r="43" spans="1:17" ht="15" customHeight="1">
      <c r="A43" s="97"/>
      <c r="B43" s="125"/>
      <c r="C43" s="146">
        <f t="shared" si="0"/>
        <v>0</v>
      </c>
      <c r="D43" s="160">
        <f t="shared" si="0"/>
        <v>0</v>
      </c>
      <c r="E43" s="146" t="str">
        <f t="shared" si="1"/>
        <v/>
      </c>
      <c r="F43" s="191">
        <f t="shared" si="2"/>
        <v>0</v>
      </c>
      <c r="G43" s="200"/>
      <c r="H43" s="207"/>
      <c r="I43" s="217" t="s">
        <v>679</v>
      </c>
      <c r="J43" s="229"/>
      <c r="K43" s="238"/>
      <c r="L43" s="246"/>
      <c r="M43" s="255"/>
      <c r="N43" s="263"/>
      <c r="O43" s="272"/>
      <c r="P43" s="277">
        <f t="shared" si="3"/>
        <v>0</v>
      </c>
      <c r="Q43" s="283">
        <f t="shared" si="4"/>
        <v>0</v>
      </c>
    </row>
    <row r="44" spans="1:17" ht="15" customHeight="1">
      <c r="A44" s="97"/>
      <c r="B44" s="125"/>
      <c r="C44" s="146">
        <f t="shared" si="0"/>
        <v>0</v>
      </c>
      <c r="D44" s="160">
        <f t="shared" si="0"/>
        <v>0</v>
      </c>
      <c r="E44" s="146" t="str">
        <f t="shared" si="1"/>
        <v/>
      </c>
      <c r="F44" s="191">
        <f t="shared" si="2"/>
        <v>0</v>
      </c>
      <c r="G44" s="200"/>
      <c r="H44" s="207"/>
      <c r="I44" s="217" t="s">
        <v>679</v>
      </c>
      <c r="J44" s="229"/>
      <c r="K44" s="239"/>
      <c r="L44" s="247"/>
      <c r="M44" s="255"/>
      <c r="N44" s="263"/>
      <c r="O44" s="272"/>
      <c r="P44" s="277">
        <f t="shared" si="3"/>
        <v>0</v>
      </c>
      <c r="Q44" s="283">
        <f t="shared" si="4"/>
        <v>0</v>
      </c>
    </row>
    <row r="45" spans="1:17" ht="15" customHeight="1">
      <c r="A45" s="97"/>
      <c r="B45" s="125"/>
      <c r="C45" s="146">
        <f t="shared" si="0"/>
        <v>0</v>
      </c>
      <c r="D45" s="160">
        <f t="shared" si="0"/>
        <v>0</v>
      </c>
      <c r="E45" s="146" t="str">
        <f t="shared" si="1"/>
        <v/>
      </c>
      <c r="F45" s="191">
        <f t="shared" si="2"/>
        <v>0</v>
      </c>
      <c r="G45" s="200"/>
      <c r="H45" s="207"/>
      <c r="I45" s="217" t="s">
        <v>679</v>
      </c>
      <c r="J45" s="229"/>
      <c r="K45" s="239"/>
      <c r="L45" s="247"/>
      <c r="M45" s="255"/>
      <c r="N45" s="263"/>
      <c r="O45" s="272"/>
      <c r="P45" s="277">
        <f t="shared" si="3"/>
        <v>0</v>
      </c>
      <c r="Q45" s="283">
        <f t="shared" si="4"/>
        <v>0</v>
      </c>
    </row>
    <row r="46" spans="1:17" ht="15" customHeight="1">
      <c r="A46" s="97"/>
      <c r="B46" s="125"/>
      <c r="C46" s="146">
        <f t="shared" si="0"/>
        <v>0</v>
      </c>
      <c r="D46" s="160">
        <f t="shared" si="0"/>
        <v>0</v>
      </c>
      <c r="E46" s="174" t="str">
        <f t="shared" si="1"/>
        <v/>
      </c>
      <c r="F46" s="192">
        <f t="shared" si="2"/>
        <v>0</v>
      </c>
      <c r="G46" s="200"/>
      <c r="H46" s="207"/>
      <c r="I46" s="217" t="s">
        <v>679</v>
      </c>
      <c r="J46" s="229"/>
      <c r="K46" s="239"/>
      <c r="L46" s="247"/>
      <c r="M46" s="255"/>
      <c r="N46" s="263"/>
      <c r="O46" s="272"/>
      <c r="P46" s="277">
        <f t="shared" si="3"/>
        <v>0</v>
      </c>
      <c r="Q46" s="283">
        <f t="shared" si="4"/>
        <v>0</v>
      </c>
    </row>
    <row r="47" spans="1:17" ht="15" customHeight="1">
      <c r="A47" s="97"/>
      <c r="B47" s="125"/>
      <c r="C47" s="146">
        <f t="shared" si="0"/>
        <v>0</v>
      </c>
      <c r="D47" s="160">
        <f t="shared" si="0"/>
        <v>0</v>
      </c>
      <c r="E47" s="146" t="str">
        <f t="shared" si="1"/>
        <v/>
      </c>
      <c r="F47" s="191">
        <f t="shared" si="2"/>
        <v>0</v>
      </c>
      <c r="G47" s="200"/>
      <c r="H47" s="207"/>
      <c r="I47" s="217" t="s">
        <v>679</v>
      </c>
      <c r="J47" s="229"/>
      <c r="K47" s="239"/>
      <c r="L47" s="247"/>
      <c r="M47" s="255"/>
      <c r="N47" s="263"/>
      <c r="O47" s="272"/>
      <c r="P47" s="277">
        <f t="shared" si="3"/>
        <v>0</v>
      </c>
      <c r="Q47" s="283">
        <f t="shared" si="4"/>
        <v>0</v>
      </c>
    </row>
    <row r="48" spans="1:17" ht="15" customHeight="1">
      <c r="A48" s="97"/>
      <c r="B48" s="125"/>
      <c r="C48" s="146">
        <f t="shared" si="0"/>
        <v>0</v>
      </c>
      <c r="D48" s="160">
        <f t="shared" si="0"/>
        <v>0</v>
      </c>
      <c r="E48" s="146" t="str">
        <f t="shared" si="1"/>
        <v/>
      </c>
      <c r="F48" s="191">
        <f t="shared" si="2"/>
        <v>0</v>
      </c>
      <c r="G48" s="200"/>
      <c r="H48" s="207"/>
      <c r="I48" s="217" t="s">
        <v>679</v>
      </c>
      <c r="J48" s="229"/>
      <c r="K48" s="239"/>
      <c r="L48" s="247"/>
      <c r="M48" s="255"/>
      <c r="N48" s="263"/>
      <c r="O48" s="272"/>
      <c r="P48" s="277">
        <f t="shared" si="3"/>
        <v>0</v>
      </c>
      <c r="Q48" s="283">
        <f t="shared" si="4"/>
        <v>0</v>
      </c>
    </row>
    <row r="49" spans="1:17" ht="15" customHeight="1">
      <c r="A49" s="97"/>
      <c r="B49" s="125"/>
      <c r="C49" s="146">
        <f t="shared" si="0"/>
        <v>0</v>
      </c>
      <c r="D49" s="160">
        <f t="shared" si="0"/>
        <v>0</v>
      </c>
      <c r="E49" s="146" t="str">
        <f t="shared" si="1"/>
        <v/>
      </c>
      <c r="F49" s="191">
        <f t="shared" si="2"/>
        <v>0</v>
      </c>
      <c r="G49" s="200"/>
      <c r="H49" s="207"/>
      <c r="I49" s="217" t="s">
        <v>679</v>
      </c>
      <c r="J49" s="229"/>
      <c r="K49" s="239"/>
      <c r="L49" s="247"/>
      <c r="M49" s="255"/>
      <c r="N49" s="263"/>
      <c r="O49" s="272"/>
      <c r="P49" s="277">
        <f t="shared" si="3"/>
        <v>0</v>
      </c>
      <c r="Q49" s="283">
        <f t="shared" si="4"/>
        <v>0</v>
      </c>
    </row>
    <row r="50" spans="1:17" ht="15" customHeight="1">
      <c r="A50" s="97"/>
      <c r="B50" s="125"/>
      <c r="C50" s="146">
        <f t="shared" si="0"/>
        <v>0</v>
      </c>
      <c r="D50" s="160">
        <f t="shared" si="0"/>
        <v>0</v>
      </c>
      <c r="E50" s="146" t="str">
        <f t="shared" si="1"/>
        <v/>
      </c>
      <c r="F50" s="191">
        <f t="shared" si="2"/>
        <v>0</v>
      </c>
      <c r="G50" s="200"/>
      <c r="H50" s="207"/>
      <c r="I50" s="217" t="s">
        <v>679</v>
      </c>
      <c r="J50" s="229"/>
      <c r="K50" s="239"/>
      <c r="L50" s="247"/>
      <c r="M50" s="255"/>
      <c r="N50" s="263"/>
      <c r="O50" s="272"/>
      <c r="P50" s="277">
        <f t="shared" si="3"/>
        <v>0</v>
      </c>
      <c r="Q50" s="283">
        <f t="shared" si="4"/>
        <v>0</v>
      </c>
    </row>
    <row r="51" spans="1:17" ht="15" customHeight="1">
      <c r="A51" s="97"/>
      <c r="B51" s="125"/>
      <c r="C51" s="146">
        <f t="shared" si="0"/>
        <v>0</v>
      </c>
      <c r="D51" s="160">
        <f t="shared" si="0"/>
        <v>0</v>
      </c>
      <c r="E51" s="174" t="str">
        <f t="shared" si="1"/>
        <v/>
      </c>
      <c r="F51" s="192">
        <f t="shared" si="2"/>
        <v>0</v>
      </c>
      <c r="G51" s="200"/>
      <c r="H51" s="207"/>
      <c r="I51" s="217" t="s">
        <v>679</v>
      </c>
      <c r="J51" s="229"/>
      <c r="K51" s="239"/>
      <c r="L51" s="247"/>
      <c r="M51" s="255"/>
      <c r="N51" s="263"/>
      <c r="O51" s="272"/>
      <c r="P51" s="277">
        <f t="shared" si="3"/>
        <v>0</v>
      </c>
      <c r="Q51" s="283">
        <f t="shared" si="4"/>
        <v>0</v>
      </c>
    </row>
    <row r="52" spans="1:17" ht="15" customHeight="1">
      <c r="A52" s="97"/>
      <c r="B52" s="125"/>
      <c r="C52" s="146">
        <f t="shared" si="0"/>
        <v>0</v>
      </c>
      <c r="D52" s="160">
        <f t="shared" si="0"/>
        <v>0</v>
      </c>
      <c r="E52" s="146" t="str">
        <f t="shared" si="1"/>
        <v/>
      </c>
      <c r="F52" s="191">
        <f t="shared" si="2"/>
        <v>0</v>
      </c>
      <c r="G52" s="200"/>
      <c r="H52" s="207"/>
      <c r="I52" s="217" t="s">
        <v>679</v>
      </c>
      <c r="J52" s="229"/>
      <c r="K52" s="239"/>
      <c r="L52" s="247"/>
      <c r="M52" s="255"/>
      <c r="N52" s="263"/>
      <c r="O52" s="272"/>
      <c r="P52" s="277">
        <f t="shared" si="3"/>
        <v>0</v>
      </c>
      <c r="Q52" s="283">
        <f t="shared" si="4"/>
        <v>0</v>
      </c>
    </row>
    <row r="53" spans="1:17" ht="15" customHeight="1">
      <c r="A53" s="97"/>
      <c r="B53" s="125"/>
      <c r="C53" s="146">
        <f t="shared" si="0"/>
        <v>0</v>
      </c>
      <c r="D53" s="160">
        <f t="shared" si="0"/>
        <v>0</v>
      </c>
      <c r="E53" s="146" t="str">
        <f t="shared" si="1"/>
        <v/>
      </c>
      <c r="F53" s="191">
        <f t="shared" si="2"/>
        <v>0</v>
      </c>
      <c r="G53" s="200"/>
      <c r="H53" s="207"/>
      <c r="I53" s="217" t="s">
        <v>679</v>
      </c>
      <c r="J53" s="229"/>
      <c r="K53" s="239"/>
      <c r="L53" s="247"/>
      <c r="M53" s="255"/>
      <c r="N53" s="263"/>
      <c r="O53" s="272"/>
      <c r="P53" s="277">
        <f t="shared" si="3"/>
        <v>0</v>
      </c>
      <c r="Q53" s="283">
        <f t="shared" si="4"/>
        <v>0</v>
      </c>
    </row>
    <row r="54" spans="1:17" ht="15" customHeight="1">
      <c r="A54" s="97"/>
      <c r="B54" s="125"/>
      <c r="C54" s="146">
        <f t="shared" si="0"/>
        <v>0</v>
      </c>
      <c r="D54" s="160">
        <f t="shared" si="0"/>
        <v>0</v>
      </c>
      <c r="E54" s="146" t="str">
        <f t="shared" si="1"/>
        <v/>
      </c>
      <c r="F54" s="191">
        <f t="shared" si="2"/>
        <v>0</v>
      </c>
      <c r="G54" s="200"/>
      <c r="H54" s="207"/>
      <c r="I54" s="217" t="s">
        <v>679</v>
      </c>
      <c r="J54" s="229"/>
      <c r="K54" s="239"/>
      <c r="L54" s="247"/>
      <c r="M54" s="255"/>
      <c r="N54" s="263"/>
      <c r="O54" s="272"/>
      <c r="P54" s="277">
        <f t="shared" si="3"/>
        <v>0</v>
      </c>
      <c r="Q54" s="283">
        <f t="shared" si="4"/>
        <v>0</v>
      </c>
    </row>
    <row r="55" spans="1:17" ht="15" customHeight="1">
      <c r="A55" s="97"/>
      <c r="B55" s="125"/>
      <c r="C55" s="146">
        <f t="shared" si="0"/>
        <v>0</v>
      </c>
      <c r="D55" s="160">
        <f t="shared" si="0"/>
        <v>0</v>
      </c>
      <c r="E55" s="146" t="str">
        <f t="shared" si="1"/>
        <v/>
      </c>
      <c r="F55" s="191">
        <f t="shared" si="2"/>
        <v>0</v>
      </c>
      <c r="G55" s="200"/>
      <c r="H55" s="207"/>
      <c r="I55" s="217" t="s">
        <v>679</v>
      </c>
      <c r="J55" s="229"/>
      <c r="K55" s="239"/>
      <c r="L55" s="247"/>
      <c r="M55" s="255"/>
      <c r="N55" s="263"/>
      <c r="O55" s="272"/>
      <c r="P55" s="277">
        <f t="shared" si="3"/>
        <v>0</v>
      </c>
      <c r="Q55" s="283">
        <f t="shared" si="4"/>
        <v>0</v>
      </c>
    </row>
    <row r="56" spans="1:17" ht="15" customHeight="1">
      <c r="A56" s="97"/>
      <c r="B56" s="125"/>
      <c r="C56" s="146">
        <f t="shared" si="0"/>
        <v>0</v>
      </c>
      <c r="D56" s="160">
        <f t="shared" si="0"/>
        <v>0</v>
      </c>
      <c r="E56" s="146" t="str">
        <f t="shared" si="1"/>
        <v/>
      </c>
      <c r="F56" s="191">
        <f t="shared" si="2"/>
        <v>0</v>
      </c>
      <c r="G56" s="200"/>
      <c r="H56" s="207"/>
      <c r="I56" s="217" t="s">
        <v>679</v>
      </c>
      <c r="J56" s="229"/>
      <c r="K56" s="239"/>
      <c r="L56" s="247"/>
      <c r="M56" s="255"/>
      <c r="N56" s="263"/>
      <c r="O56" s="272"/>
      <c r="P56" s="277">
        <f t="shared" si="3"/>
        <v>0</v>
      </c>
      <c r="Q56" s="283">
        <f t="shared" si="4"/>
        <v>0</v>
      </c>
    </row>
    <row r="57" spans="1:17" ht="15" customHeight="1">
      <c r="A57" s="97"/>
      <c r="B57" s="125"/>
      <c r="C57" s="146">
        <f t="shared" si="0"/>
        <v>0</v>
      </c>
      <c r="D57" s="160">
        <f t="shared" si="0"/>
        <v>0</v>
      </c>
      <c r="E57" s="146" t="str">
        <f t="shared" si="1"/>
        <v/>
      </c>
      <c r="F57" s="191">
        <f t="shared" si="2"/>
        <v>0</v>
      </c>
      <c r="G57" s="200"/>
      <c r="H57" s="207"/>
      <c r="I57" s="217" t="s">
        <v>679</v>
      </c>
      <c r="J57" s="229"/>
      <c r="K57" s="239"/>
      <c r="L57" s="247"/>
      <c r="M57" s="255"/>
      <c r="N57" s="263"/>
      <c r="O57" s="272"/>
      <c r="P57" s="277">
        <f t="shared" si="3"/>
        <v>0</v>
      </c>
      <c r="Q57" s="283">
        <f t="shared" si="4"/>
        <v>0</v>
      </c>
    </row>
    <row r="58" spans="1:17" ht="15" customHeight="1">
      <c r="A58" s="97"/>
      <c r="B58" s="125"/>
      <c r="C58" s="146">
        <f t="shared" si="0"/>
        <v>0</v>
      </c>
      <c r="D58" s="160">
        <f t="shared" si="0"/>
        <v>0</v>
      </c>
      <c r="E58" s="146" t="str">
        <f t="shared" si="1"/>
        <v/>
      </c>
      <c r="F58" s="191">
        <f t="shared" si="2"/>
        <v>0</v>
      </c>
      <c r="G58" s="200"/>
      <c r="H58" s="207"/>
      <c r="I58" s="217" t="s">
        <v>679</v>
      </c>
      <c r="J58" s="229"/>
      <c r="K58" s="239"/>
      <c r="L58" s="247"/>
      <c r="M58" s="255"/>
      <c r="N58" s="263"/>
      <c r="O58" s="272"/>
      <c r="P58" s="277">
        <f t="shared" si="3"/>
        <v>0</v>
      </c>
      <c r="Q58" s="283">
        <f t="shared" si="4"/>
        <v>0</v>
      </c>
    </row>
    <row r="59" spans="1:17" ht="15" customHeight="1">
      <c r="A59" s="97"/>
      <c r="B59" s="125"/>
      <c r="C59" s="146">
        <f t="shared" si="0"/>
        <v>0</v>
      </c>
      <c r="D59" s="160">
        <f t="shared" si="0"/>
        <v>0</v>
      </c>
      <c r="E59" s="146" t="str">
        <f t="shared" si="1"/>
        <v/>
      </c>
      <c r="F59" s="191">
        <f t="shared" si="2"/>
        <v>0</v>
      </c>
      <c r="G59" s="200"/>
      <c r="H59" s="207"/>
      <c r="I59" s="217" t="s">
        <v>679</v>
      </c>
      <c r="J59" s="229"/>
      <c r="K59" s="239"/>
      <c r="L59" s="247"/>
      <c r="M59" s="255"/>
      <c r="N59" s="263"/>
      <c r="O59" s="272"/>
      <c r="P59" s="277">
        <f t="shared" si="3"/>
        <v>0</v>
      </c>
      <c r="Q59" s="283">
        <f t="shared" si="4"/>
        <v>0</v>
      </c>
    </row>
    <row r="60" spans="1:17" ht="15" customHeight="1">
      <c r="A60" s="97"/>
      <c r="B60" s="125"/>
      <c r="C60" s="146">
        <f t="shared" si="0"/>
        <v>0</v>
      </c>
      <c r="D60" s="160">
        <f t="shared" si="0"/>
        <v>0</v>
      </c>
      <c r="E60" s="146" t="str">
        <f t="shared" si="1"/>
        <v/>
      </c>
      <c r="F60" s="191">
        <f t="shared" si="2"/>
        <v>0</v>
      </c>
      <c r="G60" s="200"/>
      <c r="H60" s="207"/>
      <c r="I60" s="217" t="s">
        <v>679</v>
      </c>
      <c r="J60" s="229"/>
      <c r="K60" s="239"/>
      <c r="L60" s="247"/>
      <c r="M60" s="255"/>
      <c r="N60" s="263"/>
      <c r="O60" s="272"/>
      <c r="P60" s="277">
        <f t="shared" si="3"/>
        <v>0</v>
      </c>
      <c r="Q60" s="283">
        <f t="shared" si="4"/>
        <v>0</v>
      </c>
    </row>
    <row r="61" spans="1:17" ht="15" customHeight="1">
      <c r="A61" s="97"/>
      <c r="B61" s="125"/>
      <c r="C61" s="146">
        <f t="shared" si="0"/>
        <v>0</v>
      </c>
      <c r="D61" s="160">
        <f t="shared" si="0"/>
        <v>0</v>
      </c>
      <c r="E61" s="146" t="str">
        <f t="shared" si="1"/>
        <v/>
      </c>
      <c r="F61" s="191">
        <f t="shared" si="2"/>
        <v>0</v>
      </c>
      <c r="G61" s="200"/>
      <c r="H61" s="207"/>
      <c r="I61" s="217" t="s">
        <v>679</v>
      </c>
      <c r="J61" s="229"/>
      <c r="K61" s="239"/>
      <c r="L61" s="247"/>
      <c r="M61" s="255"/>
      <c r="N61" s="263"/>
      <c r="O61" s="272"/>
      <c r="P61" s="277">
        <f t="shared" si="3"/>
        <v>0</v>
      </c>
      <c r="Q61" s="283">
        <f t="shared" si="4"/>
        <v>0</v>
      </c>
    </row>
    <row r="62" spans="1:17" ht="15" customHeight="1">
      <c r="A62" s="97"/>
      <c r="B62" s="125"/>
      <c r="C62" s="146">
        <f t="shared" si="0"/>
        <v>0</v>
      </c>
      <c r="D62" s="160">
        <f t="shared" si="0"/>
        <v>0</v>
      </c>
      <c r="E62" s="146" t="str">
        <f t="shared" si="1"/>
        <v/>
      </c>
      <c r="F62" s="191">
        <f t="shared" si="2"/>
        <v>0</v>
      </c>
      <c r="G62" s="200"/>
      <c r="H62" s="207"/>
      <c r="I62" s="217" t="s">
        <v>679</v>
      </c>
      <c r="J62" s="229"/>
      <c r="K62" s="239"/>
      <c r="L62" s="247"/>
      <c r="M62" s="255"/>
      <c r="N62" s="263"/>
      <c r="O62" s="272"/>
      <c r="P62" s="277">
        <f t="shared" si="3"/>
        <v>0</v>
      </c>
      <c r="Q62" s="283">
        <f t="shared" si="4"/>
        <v>0</v>
      </c>
    </row>
    <row r="63" spans="1:17" ht="15" customHeight="1">
      <c r="A63" s="97"/>
      <c r="B63" s="125"/>
      <c r="C63" s="146">
        <f t="shared" si="0"/>
        <v>0</v>
      </c>
      <c r="D63" s="160">
        <f t="shared" si="0"/>
        <v>0</v>
      </c>
      <c r="E63" s="146" t="str">
        <f t="shared" si="1"/>
        <v/>
      </c>
      <c r="F63" s="191">
        <f t="shared" si="2"/>
        <v>0</v>
      </c>
      <c r="G63" s="200"/>
      <c r="H63" s="207"/>
      <c r="I63" s="217" t="s">
        <v>679</v>
      </c>
      <c r="J63" s="229"/>
      <c r="K63" s="239"/>
      <c r="L63" s="247"/>
      <c r="M63" s="255"/>
      <c r="N63" s="263"/>
      <c r="O63" s="272"/>
      <c r="P63" s="277">
        <f t="shared" si="3"/>
        <v>0</v>
      </c>
      <c r="Q63" s="283">
        <f t="shared" si="4"/>
        <v>0</v>
      </c>
    </row>
    <row r="64" spans="1:17" ht="15" customHeight="1">
      <c r="A64" s="97"/>
      <c r="B64" s="125"/>
      <c r="C64" s="146">
        <f t="shared" si="0"/>
        <v>0</v>
      </c>
      <c r="D64" s="160">
        <f t="shared" si="0"/>
        <v>0</v>
      </c>
      <c r="E64" s="146" t="str">
        <f t="shared" si="1"/>
        <v/>
      </c>
      <c r="F64" s="191">
        <f t="shared" si="2"/>
        <v>0</v>
      </c>
      <c r="G64" s="200"/>
      <c r="H64" s="207"/>
      <c r="I64" s="217" t="s">
        <v>679</v>
      </c>
      <c r="J64" s="229"/>
      <c r="K64" s="239"/>
      <c r="L64" s="247"/>
      <c r="M64" s="255"/>
      <c r="N64" s="263"/>
      <c r="O64" s="272"/>
      <c r="P64" s="277">
        <f t="shared" si="3"/>
        <v>0</v>
      </c>
      <c r="Q64" s="283">
        <f t="shared" si="4"/>
        <v>0</v>
      </c>
    </row>
    <row r="65" spans="1:17" ht="15" customHeight="1">
      <c r="A65" s="97"/>
      <c r="B65" s="125"/>
      <c r="C65" s="146">
        <f t="shared" si="0"/>
        <v>0</v>
      </c>
      <c r="D65" s="160">
        <f t="shared" si="0"/>
        <v>0</v>
      </c>
      <c r="E65" s="146" t="str">
        <f t="shared" si="1"/>
        <v/>
      </c>
      <c r="F65" s="191">
        <f t="shared" si="2"/>
        <v>0</v>
      </c>
      <c r="G65" s="200"/>
      <c r="H65" s="207"/>
      <c r="I65" s="217" t="s">
        <v>679</v>
      </c>
      <c r="J65" s="229"/>
      <c r="K65" s="239"/>
      <c r="L65" s="247"/>
      <c r="M65" s="255"/>
      <c r="N65" s="263"/>
      <c r="O65" s="272"/>
      <c r="P65" s="277">
        <f t="shared" si="3"/>
        <v>0</v>
      </c>
      <c r="Q65" s="283">
        <f t="shared" si="4"/>
        <v>0</v>
      </c>
    </row>
    <row r="66" spans="1:17" ht="15" customHeight="1">
      <c r="A66" s="97"/>
      <c r="B66" s="125"/>
      <c r="C66" s="146">
        <f t="shared" si="0"/>
        <v>0</v>
      </c>
      <c r="D66" s="160">
        <f t="shared" si="0"/>
        <v>0</v>
      </c>
      <c r="E66" s="146" t="str">
        <f t="shared" si="1"/>
        <v/>
      </c>
      <c r="F66" s="191">
        <f t="shared" si="2"/>
        <v>0</v>
      </c>
      <c r="G66" s="200"/>
      <c r="H66" s="207"/>
      <c r="I66" s="217" t="s">
        <v>679</v>
      </c>
      <c r="J66" s="229"/>
      <c r="K66" s="239"/>
      <c r="L66" s="247"/>
      <c r="M66" s="255"/>
      <c r="N66" s="263"/>
      <c r="O66" s="272"/>
      <c r="P66" s="277">
        <f t="shared" si="3"/>
        <v>0</v>
      </c>
      <c r="Q66" s="283">
        <f t="shared" si="4"/>
        <v>0</v>
      </c>
    </row>
    <row r="67" spans="1:17" ht="15" customHeight="1">
      <c r="A67" s="97"/>
      <c r="B67" s="125"/>
      <c r="C67" s="146">
        <f t="shared" si="0"/>
        <v>0</v>
      </c>
      <c r="D67" s="160">
        <f t="shared" si="0"/>
        <v>0</v>
      </c>
      <c r="E67" s="146" t="str">
        <f t="shared" si="1"/>
        <v/>
      </c>
      <c r="F67" s="191">
        <f t="shared" si="2"/>
        <v>0</v>
      </c>
      <c r="G67" s="200"/>
      <c r="H67" s="207"/>
      <c r="I67" s="217" t="s">
        <v>679</v>
      </c>
      <c r="J67" s="229"/>
      <c r="K67" s="239"/>
      <c r="L67" s="247"/>
      <c r="M67" s="255"/>
      <c r="N67" s="263"/>
      <c r="O67" s="272"/>
      <c r="P67" s="277">
        <f t="shared" si="3"/>
        <v>0</v>
      </c>
      <c r="Q67" s="283">
        <f t="shared" si="4"/>
        <v>0</v>
      </c>
    </row>
    <row r="68" spans="1:17" ht="15" customHeight="1">
      <c r="A68" s="97"/>
      <c r="B68" s="125"/>
      <c r="C68" s="146">
        <f t="shared" si="0"/>
        <v>0</v>
      </c>
      <c r="D68" s="160">
        <f t="shared" si="0"/>
        <v>0</v>
      </c>
      <c r="E68" s="146" t="str">
        <f t="shared" si="1"/>
        <v/>
      </c>
      <c r="F68" s="191">
        <f t="shared" si="2"/>
        <v>0</v>
      </c>
      <c r="G68" s="200"/>
      <c r="H68" s="207"/>
      <c r="I68" s="217" t="s">
        <v>679</v>
      </c>
      <c r="J68" s="229"/>
      <c r="K68" s="239"/>
      <c r="L68" s="247"/>
      <c r="M68" s="255"/>
      <c r="N68" s="263"/>
      <c r="O68" s="272"/>
      <c r="P68" s="277">
        <f t="shared" si="3"/>
        <v>0</v>
      </c>
      <c r="Q68" s="283">
        <f t="shared" si="4"/>
        <v>0</v>
      </c>
    </row>
    <row r="69" spans="1:17" ht="15" customHeight="1">
      <c r="A69" s="97"/>
      <c r="B69" s="125"/>
      <c r="C69" s="146">
        <f t="shared" si="0"/>
        <v>0</v>
      </c>
      <c r="D69" s="160">
        <f t="shared" si="0"/>
        <v>0</v>
      </c>
      <c r="E69" s="146" t="str">
        <f t="shared" si="1"/>
        <v/>
      </c>
      <c r="F69" s="191">
        <f t="shared" si="2"/>
        <v>0</v>
      </c>
      <c r="G69" s="200"/>
      <c r="H69" s="207"/>
      <c r="I69" s="217" t="s">
        <v>679</v>
      </c>
      <c r="J69" s="229"/>
      <c r="K69" s="239"/>
      <c r="L69" s="247"/>
      <c r="M69" s="255"/>
      <c r="N69" s="263"/>
      <c r="O69" s="272"/>
      <c r="P69" s="277">
        <f t="shared" si="3"/>
        <v>0</v>
      </c>
      <c r="Q69" s="283">
        <f t="shared" si="4"/>
        <v>0</v>
      </c>
    </row>
    <row r="70" spans="1:17" ht="15" customHeight="1">
      <c r="A70" s="97"/>
      <c r="B70" s="125"/>
      <c r="C70" s="146">
        <f t="shared" si="0"/>
        <v>0</v>
      </c>
      <c r="D70" s="160">
        <f t="shared" si="0"/>
        <v>0</v>
      </c>
      <c r="E70" s="146" t="str">
        <f t="shared" si="1"/>
        <v/>
      </c>
      <c r="F70" s="191">
        <f t="shared" si="2"/>
        <v>0</v>
      </c>
      <c r="G70" s="200"/>
      <c r="H70" s="207"/>
      <c r="I70" s="217" t="s">
        <v>679</v>
      </c>
      <c r="J70" s="229"/>
      <c r="K70" s="239"/>
      <c r="L70" s="247"/>
      <c r="M70" s="255"/>
      <c r="N70" s="263"/>
      <c r="O70" s="272"/>
      <c r="P70" s="277">
        <f t="shared" si="3"/>
        <v>0</v>
      </c>
      <c r="Q70" s="283">
        <f t="shared" si="4"/>
        <v>0</v>
      </c>
    </row>
    <row r="71" spans="1:17" ht="15" customHeight="1">
      <c r="A71" s="97"/>
      <c r="B71" s="125"/>
      <c r="C71" s="146">
        <f t="shared" si="0"/>
        <v>0</v>
      </c>
      <c r="D71" s="160">
        <f t="shared" si="0"/>
        <v>0</v>
      </c>
      <c r="E71" s="146" t="str">
        <f t="shared" si="1"/>
        <v/>
      </c>
      <c r="F71" s="191">
        <f t="shared" si="2"/>
        <v>0</v>
      </c>
      <c r="G71" s="200"/>
      <c r="H71" s="207"/>
      <c r="I71" s="217" t="s">
        <v>679</v>
      </c>
      <c r="J71" s="229"/>
      <c r="K71" s="239"/>
      <c r="L71" s="247"/>
      <c r="M71" s="255"/>
      <c r="N71" s="263"/>
      <c r="O71" s="272"/>
      <c r="P71" s="277">
        <f t="shared" si="3"/>
        <v>0</v>
      </c>
      <c r="Q71" s="283">
        <f t="shared" si="4"/>
        <v>0</v>
      </c>
    </row>
    <row r="72" spans="1:17" ht="15" customHeight="1">
      <c r="A72" s="97"/>
      <c r="B72" s="125"/>
      <c r="C72" s="146">
        <f t="shared" si="0"/>
        <v>0</v>
      </c>
      <c r="D72" s="160">
        <f t="shared" si="0"/>
        <v>0</v>
      </c>
      <c r="E72" s="174" t="str">
        <f t="shared" si="1"/>
        <v/>
      </c>
      <c r="F72" s="192">
        <f t="shared" si="2"/>
        <v>0</v>
      </c>
      <c r="G72" s="200"/>
      <c r="H72" s="207"/>
      <c r="I72" s="217" t="s">
        <v>679</v>
      </c>
      <c r="J72" s="229"/>
      <c r="K72" s="239"/>
      <c r="L72" s="247"/>
      <c r="M72" s="255"/>
      <c r="N72" s="263"/>
      <c r="O72" s="272"/>
      <c r="P72" s="277">
        <f t="shared" si="3"/>
        <v>0</v>
      </c>
      <c r="Q72" s="283">
        <f t="shared" si="4"/>
        <v>0</v>
      </c>
    </row>
    <row r="73" spans="1:17" ht="15" customHeight="1">
      <c r="A73" s="97"/>
      <c r="B73" s="125"/>
      <c r="C73" s="146">
        <f t="shared" si="0"/>
        <v>0</v>
      </c>
      <c r="D73" s="160">
        <f t="shared" si="0"/>
        <v>0</v>
      </c>
      <c r="E73" s="146" t="str">
        <f t="shared" si="1"/>
        <v/>
      </c>
      <c r="F73" s="191">
        <f t="shared" si="2"/>
        <v>0</v>
      </c>
      <c r="G73" s="200"/>
      <c r="H73" s="207"/>
      <c r="I73" s="217" t="s">
        <v>679</v>
      </c>
      <c r="J73" s="229"/>
      <c r="K73" s="239"/>
      <c r="L73" s="247"/>
      <c r="M73" s="255"/>
      <c r="N73" s="263"/>
      <c r="O73" s="272"/>
      <c r="P73" s="277">
        <f t="shared" si="3"/>
        <v>0</v>
      </c>
      <c r="Q73" s="283">
        <f t="shared" si="4"/>
        <v>0</v>
      </c>
    </row>
    <row r="74" spans="1:17" ht="15" customHeight="1">
      <c r="A74" s="97"/>
      <c r="B74" s="125"/>
      <c r="C74" s="146">
        <f t="shared" si="0"/>
        <v>0</v>
      </c>
      <c r="D74" s="160">
        <f t="shared" si="0"/>
        <v>0</v>
      </c>
      <c r="E74" s="146" t="str">
        <f t="shared" si="1"/>
        <v/>
      </c>
      <c r="F74" s="191">
        <f t="shared" si="2"/>
        <v>0</v>
      </c>
      <c r="G74" s="200"/>
      <c r="H74" s="207"/>
      <c r="I74" s="217" t="s">
        <v>679</v>
      </c>
      <c r="J74" s="229"/>
      <c r="K74" s="239"/>
      <c r="L74" s="247"/>
      <c r="M74" s="255"/>
      <c r="N74" s="263"/>
      <c r="O74" s="272"/>
      <c r="P74" s="277">
        <f t="shared" si="3"/>
        <v>0</v>
      </c>
      <c r="Q74" s="283">
        <f t="shared" si="4"/>
        <v>0</v>
      </c>
    </row>
    <row r="75" spans="1:17" ht="15" customHeight="1">
      <c r="A75" s="97"/>
      <c r="B75" s="125"/>
      <c r="C75" s="146">
        <f t="shared" si="0"/>
        <v>0</v>
      </c>
      <c r="D75" s="160">
        <f t="shared" si="0"/>
        <v>0</v>
      </c>
      <c r="E75" s="146" t="str">
        <f t="shared" si="1"/>
        <v/>
      </c>
      <c r="F75" s="191">
        <f t="shared" si="2"/>
        <v>0</v>
      </c>
      <c r="G75" s="200"/>
      <c r="H75" s="207"/>
      <c r="I75" s="217" t="s">
        <v>679</v>
      </c>
      <c r="J75" s="229"/>
      <c r="K75" s="239"/>
      <c r="L75" s="247"/>
      <c r="M75" s="255"/>
      <c r="N75" s="263"/>
      <c r="O75" s="272"/>
      <c r="P75" s="277">
        <f t="shared" si="3"/>
        <v>0</v>
      </c>
      <c r="Q75" s="283">
        <f t="shared" si="4"/>
        <v>0</v>
      </c>
    </row>
    <row r="76" spans="1:17" ht="15" customHeight="1">
      <c r="A76" s="97"/>
      <c r="B76" s="125"/>
      <c r="C76" s="146">
        <f t="shared" si="0"/>
        <v>0</v>
      </c>
      <c r="D76" s="160">
        <f t="shared" si="0"/>
        <v>0</v>
      </c>
      <c r="E76" s="146" t="str">
        <f t="shared" si="1"/>
        <v/>
      </c>
      <c r="F76" s="191">
        <f t="shared" si="2"/>
        <v>0</v>
      </c>
      <c r="G76" s="200"/>
      <c r="H76" s="207"/>
      <c r="I76" s="217" t="s">
        <v>679</v>
      </c>
      <c r="J76" s="229"/>
      <c r="K76" s="239"/>
      <c r="L76" s="247"/>
      <c r="M76" s="255"/>
      <c r="N76" s="263"/>
      <c r="O76" s="272"/>
      <c r="P76" s="277">
        <f t="shared" si="3"/>
        <v>0</v>
      </c>
      <c r="Q76" s="283">
        <f t="shared" si="4"/>
        <v>0</v>
      </c>
    </row>
    <row r="77" spans="1:17" ht="15" customHeight="1">
      <c r="A77" s="97"/>
      <c r="B77" s="125"/>
      <c r="C77" s="146">
        <f t="shared" si="0"/>
        <v>0</v>
      </c>
      <c r="D77" s="160">
        <f t="shared" si="0"/>
        <v>0</v>
      </c>
      <c r="E77" s="146" t="str">
        <f t="shared" si="1"/>
        <v/>
      </c>
      <c r="F77" s="191">
        <f t="shared" si="2"/>
        <v>0</v>
      </c>
      <c r="G77" s="200"/>
      <c r="H77" s="207"/>
      <c r="I77" s="217" t="s">
        <v>679</v>
      </c>
      <c r="J77" s="229"/>
      <c r="K77" s="239"/>
      <c r="L77" s="247"/>
      <c r="M77" s="255"/>
      <c r="N77" s="263"/>
      <c r="O77" s="272"/>
      <c r="P77" s="277">
        <f t="shared" si="3"/>
        <v>0</v>
      </c>
      <c r="Q77" s="283">
        <f t="shared" si="4"/>
        <v>0</v>
      </c>
    </row>
    <row r="78" spans="1:17" ht="15" customHeight="1">
      <c r="A78" s="97"/>
      <c r="B78" s="125"/>
      <c r="C78" s="146">
        <f t="shared" si="0"/>
        <v>0</v>
      </c>
      <c r="D78" s="160">
        <f t="shared" si="0"/>
        <v>0</v>
      </c>
      <c r="E78" s="146" t="str">
        <f t="shared" si="1"/>
        <v/>
      </c>
      <c r="F78" s="191">
        <f t="shared" si="2"/>
        <v>0</v>
      </c>
      <c r="G78" s="200"/>
      <c r="H78" s="207"/>
      <c r="I78" s="217" t="s">
        <v>679</v>
      </c>
      <c r="J78" s="229"/>
      <c r="K78" s="239"/>
      <c r="L78" s="247"/>
      <c r="M78" s="255"/>
      <c r="N78" s="263"/>
      <c r="O78" s="272"/>
      <c r="P78" s="277">
        <f t="shared" si="3"/>
        <v>0</v>
      </c>
      <c r="Q78" s="283">
        <f t="shared" si="4"/>
        <v>0</v>
      </c>
    </row>
    <row r="79" spans="1:17" ht="15" customHeight="1">
      <c r="A79" s="97"/>
      <c r="B79" s="125"/>
      <c r="C79" s="146">
        <f t="shared" si="0"/>
        <v>0</v>
      </c>
      <c r="D79" s="160">
        <f t="shared" si="0"/>
        <v>0</v>
      </c>
      <c r="E79" s="146" t="str">
        <f t="shared" si="1"/>
        <v/>
      </c>
      <c r="F79" s="191">
        <f t="shared" si="2"/>
        <v>0</v>
      </c>
      <c r="G79" s="200"/>
      <c r="H79" s="207"/>
      <c r="I79" s="217" t="s">
        <v>679</v>
      </c>
      <c r="J79" s="229"/>
      <c r="K79" s="239"/>
      <c r="L79" s="247"/>
      <c r="M79" s="255"/>
      <c r="N79" s="263"/>
      <c r="O79" s="272"/>
      <c r="P79" s="277">
        <f t="shared" si="3"/>
        <v>0</v>
      </c>
      <c r="Q79" s="283">
        <f t="shared" si="4"/>
        <v>0</v>
      </c>
    </row>
    <row r="80" spans="1:17" ht="15" hidden="1" customHeight="1">
      <c r="A80" s="97"/>
      <c r="B80" s="125"/>
      <c r="C80" s="146">
        <f t="shared" si="0"/>
        <v>0</v>
      </c>
      <c r="D80" s="160">
        <f t="shared" si="0"/>
        <v>0</v>
      </c>
      <c r="E80" s="146" t="str">
        <f t="shared" si="1"/>
        <v/>
      </c>
      <c r="F80" s="191">
        <f t="shared" si="2"/>
        <v>0</v>
      </c>
      <c r="G80" s="200"/>
      <c r="H80" s="207"/>
      <c r="I80" s="217" t="s">
        <v>679</v>
      </c>
      <c r="J80" s="229"/>
      <c r="K80" s="239"/>
      <c r="L80" s="247"/>
      <c r="M80" s="255"/>
      <c r="N80" s="263"/>
      <c r="O80" s="272"/>
      <c r="P80" s="277">
        <f t="shared" si="3"/>
        <v>0</v>
      </c>
      <c r="Q80" s="283">
        <f t="shared" si="4"/>
        <v>0</v>
      </c>
    </row>
    <row r="81" spans="1:17" ht="15" hidden="1" customHeight="1">
      <c r="A81" s="97"/>
      <c r="B81" s="125"/>
      <c r="C81" s="146">
        <f t="shared" si="0"/>
        <v>0</v>
      </c>
      <c r="D81" s="160">
        <f t="shared" si="0"/>
        <v>0</v>
      </c>
      <c r="E81" s="146" t="str">
        <f t="shared" si="1"/>
        <v/>
      </c>
      <c r="F81" s="191">
        <f t="shared" si="2"/>
        <v>0</v>
      </c>
      <c r="G81" s="200"/>
      <c r="H81" s="207"/>
      <c r="I81" s="217" t="s">
        <v>679</v>
      </c>
      <c r="J81" s="229"/>
      <c r="K81" s="239"/>
      <c r="L81" s="247"/>
      <c r="M81" s="255"/>
      <c r="N81" s="263"/>
      <c r="O81" s="272"/>
      <c r="P81" s="277">
        <f t="shared" si="3"/>
        <v>0</v>
      </c>
      <c r="Q81" s="283">
        <f t="shared" si="4"/>
        <v>0</v>
      </c>
    </row>
    <row r="82" spans="1:17" ht="15" hidden="1" customHeight="1">
      <c r="A82" s="97"/>
      <c r="B82" s="125"/>
      <c r="C82" s="146">
        <f t="shared" si="0"/>
        <v>0</v>
      </c>
      <c r="D82" s="160">
        <f t="shared" si="0"/>
        <v>0</v>
      </c>
      <c r="E82" s="146" t="str">
        <f t="shared" si="1"/>
        <v/>
      </c>
      <c r="F82" s="191">
        <f t="shared" si="2"/>
        <v>0</v>
      </c>
      <c r="G82" s="200"/>
      <c r="H82" s="207"/>
      <c r="I82" s="217" t="s">
        <v>679</v>
      </c>
      <c r="J82" s="229"/>
      <c r="K82" s="239"/>
      <c r="L82" s="247"/>
      <c r="M82" s="255"/>
      <c r="N82" s="263"/>
      <c r="O82" s="272"/>
      <c r="P82" s="277">
        <f t="shared" si="3"/>
        <v>0</v>
      </c>
      <c r="Q82" s="283">
        <f t="shared" si="4"/>
        <v>0</v>
      </c>
    </row>
    <row r="83" spans="1:17" ht="15" hidden="1" customHeight="1">
      <c r="A83" s="97"/>
      <c r="B83" s="125"/>
      <c r="C83" s="146">
        <f t="shared" si="0"/>
        <v>0</v>
      </c>
      <c r="D83" s="160">
        <f t="shared" si="0"/>
        <v>0</v>
      </c>
      <c r="E83" s="146" t="str">
        <f t="shared" si="1"/>
        <v/>
      </c>
      <c r="F83" s="191">
        <f t="shared" si="2"/>
        <v>0</v>
      </c>
      <c r="G83" s="200"/>
      <c r="H83" s="207"/>
      <c r="I83" s="217" t="s">
        <v>679</v>
      </c>
      <c r="J83" s="229"/>
      <c r="K83" s="239"/>
      <c r="L83" s="247"/>
      <c r="M83" s="255"/>
      <c r="N83" s="263"/>
      <c r="O83" s="272"/>
      <c r="P83" s="277">
        <f t="shared" si="3"/>
        <v>0</v>
      </c>
      <c r="Q83" s="283">
        <f t="shared" si="4"/>
        <v>0</v>
      </c>
    </row>
    <row r="84" spans="1:17" ht="15" hidden="1" customHeight="1">
      <c r="A84" s="97"/>
      <c r="B84" s="125"/>
      <c r="C84" s="146">
        <f t="shared" si="0"/>
        <v>0</v>
      </c>
      <c r="D84" s="160">
        <f t="shared" si="0"/>
        <v>0</v>
      </c>
      <c r="E84" s="146" t="str">
        <f t="shared" si="1"/>
        <v/>
      </c>
      <c r="F84" s="191">
        <f t="shared" si="2"/>
        <v>0</v>
      </c>
      <c r="G84" s="200"/>
      <c r="H84" s="207"/>
      <c r="I84" s="217" t="s">
        <v>679</v>
      </c>
      <c r="J84" s="229"/>
      <c r="K84" s="239"/>
      <c r="L84" s="247"/>
      <c r="M84" s="255"/>
      <c r="N84" s="263"/>
      <c r="O84" s="272"/>
      <c r="P84" s="277">
        <f t="shared" si="3"/>
        <v>0</v>
      </c>
      <c r="Q84" s="283">
        <f t="shared" si="4"/>
        <v>0</v>
      </c>
    </row>
    <row r="85" spans="1:17" ht="15" hidden="1" customHeight="1">
      <c r="A85" s="97"/>
      <c r="B85" s="125"/>
      <c r="C85" s="146">
        <f t="shared" si="0"/>
        <v>0</v>
      </c>
      <c r="D85" s="160">
        <f t="shared" si="0"/>
        <v>0</v>
      </c>
      <c r="E85" s="146" t="str">
        <f t="shared" si="1"/>
        <v/>
      </c>
      <c r="F85" s="191">
        <f t="shared" si="2"/>
        <v>0</v>
      </c>
      <c r="G85" s="200"/>
      <c r="H85" s="207"/>
      <c r="I85" s="217" t="s">
        <v>679</v>
      </c>
      <c r="J85" s="229"/>
      <c r="K85" s="239"/>
      <c r="L85" s="247"/>
      <c r="M85" s="255"/>
      <c r="N85" s="263"/>
      <c r="O85" s="272"/>
      <c r="P85" s="277">
        <f t="shared" si="3"/>
        <v>0</v>
      </c>
      <c r="Q85" s="283">
        <f t="shared" si="4"/>
        <v>0</v>
      </c>
    </row>
    <row r="86" spans="1:17" ht="15" hidden="1" customHeight="1">
      <c r="A86" s="97"/>
      <c r="B86" s="125"/>
      <c r="C86" s="146">
        <f t="shared" si="0"/>
        <v>0</v>
      </c>
      <c r="D86" s="160">
        <f t="shared" si="0"/>
        <v>0</v>
      </c>
      <c r="E86" s="146" t="str">
        <f t="shared" si="1"/>
        <v/>
      </c>
      <c r="F86" s="191">
        <f t="shared" si="2"/>
        <v>0</v>
      </c>
      <c r="G86" s="200"/>
      <c r="H86" s="207"/>
      <c r="I86" s="217" t="s">
        <v>679</v>
      </c>
      <c r="J86" s="229"/>
      <c r="K86" s="239"/>
      <c r="L86" s="247"/>
      <c r="M86" s="255"/>
      <c r="N86" s="263"/>
      <c r="O86" s="272"/>
      <c r="P86" s="277">
        <f t="shared" si="3"/>
        <v>0</v>
      </c>
      <c r="Q86" s="283">
        <f t="shared" si="4"/>
        <v>0</v>
      </c>
    </row>
    <row r="87" spans="1:17" ht="15" hidden="1" customHeight="1">
      <c r="A87" s="97"/>
      <c r="B87" s="125"/>
      <c r="C87" s="146">
        <f t="shared" si="0"/>
        <v>0</v>
      </c>
      <c r="D87" s="160">
        <f t="shared" si="0"/>
        <v>0</v>
      </c>
      <c r="E87" s="146" t="str">
        <f t="shared" si="1"/>
        <v/>
      </c>
      <c r="F87" s="191">
        <f t="shared" si="2"/>
        <v>0</v>
      </c>
      <c r="G87" s="200"/>
      <c r="H87" s="207"/>
      <c r="I87" s="217" t="s">
        <v>679</v>
      </c>
      <c r="J87" s="229"/>
      <c r="K87" s="239"/>
      <c r="L87" s="247"/>
      <c r="M87" s="255"/>
      <c r="N87" s="263"/>
      <c r="O87" s="272"/>
      <c r="P87" s="277">
        <f t="shared" si="3"/>
        <v>0</v>
      </c>
      <c r="Q87" s="283">
        <f t="shared" si="4"/>
        <v>0</v>
      </c>
    </row>
    <row r="88" spans="1:17" ht="15" hidden="1" customHeight="1">
      <c r="A88" s="97"/>
      <c r="B88" s="125"/>
      <c r="C88" s="146">
        <f t="shared" si="0"/>
        <v>0</v>
      </c>
      <c r="D88" s="160">
        <f t="shared" si="0"/>
        <v>0</v>
      </c>
      <c r="E88" s="146" t="str">
        <f t="shared" si="1"/>
        <v/>
      </c>
      <c r="F88" s="191">
        <f t="shared" si="2"/>
        <v>0</v>
      </c>
      <c r="G88" s="200"/>
      <c r="H88" s="207"/>
      <c r="I88" s="217" t="s">
        <v>679</v>
      </c>
      <c r="J88" s="229"/>
      <c r="K88" s="239"/>
      <c r="L88" s="247"/>
      <c r="M88" s="255"/>
      <c r="N88" s="263"/>
      <c r="O88" s="272"/>
      <c r="P88" s="277">
        <f t="shared" si="3"/>
        <v>0</v>
      </c>
      <c r="Q88" s="283">
        <f t="shared" si="4"/>
        <v>0</v>
      </c>
    </row>
    <row r="89" spans="1:17" ht="15" hidden="1" customHeight="1">
      <c r="A89" s="97"/>
      <c r="B89" s="125"/>
      <c r="C89" s="146">
        <f t="shared" si="0"/>
        <v>0</v>
      </c>
      <c r="D89" s="160">
        <f t="shared" si="0"/>
        <v>0</v>
      </c>
      <c r="E89" s="146" t="str">
        <f t="shared" si="1"/>
        <v/>
      </c>
      <c r="F89" s="191">
        <f t="shared" si="2"/>
        <v>0</v>
      </c>
      <c r="G89" s="200"/>
      <c r="H89" s="207"/>
      <c r="I89" s="217" t="s">
        <v>679</v>
      </c>
      <c r="J89" s="229"/>
      <c r="K89" s="239"/>
      <c r="L89" s="247"/>
      <c r="M89" s="255"/>
      <c r="N89" s="263"/>
      <c r="O89" s="272"/>
      <c r="P89" s="277">
        <f t="shared" si="3"/>
        <v>0</v>
      </c>
      <c r="Q89" s="283">
        <f t="shared" si="4"/>
        <v>0</v>
      </c>
    </row>
    <row r="90" spans="1:17" ht="15" hidden="1" customHeight="1">
      <c r="A90" s="97"/>
      <c r="B90" s="125"/>
      <c r="C90" s="146">
        <f t="shared" si="0"/>
        <v>0</v>
      </c>
      <c r="D90" s="160">
        <f t="shared" si="0"/>
        <v>0</v>
      </c>
      <c r="E90" s="146" t="str">
        <f t="shared" si="1"/>
        <v/>
      </c>
      <c r="F90" s="191">
        <f t="shared" si="2"/>
        <v>0</v>
      </c>
      <c r="G90" s="200"/>
      <c r="H90" s="207"/>
      <c r="I90" s="217" t="s">
        <v>679</v>
      </c>
      <c r="J90" s="229"/>
      <c r="K90" s="239"/>
      <c r="L90" s="247"/>
      <c r="M90" s="255"/>
      <c r="N90" s="263"/>
      <c r="O90" s="272"/>
      <c r="P90" s="277">
        <f t="shared" si="3"/>
        <v>0</v>
      </c>
      <c r="Q90" s="283">
        <f t="shared" si="4"/>
        <v>0</v>
      </c>
    </row>
    <row r="91" spans="1:17" ht="15" hidden="1" customHeight="1">
      <c r="A91" s="97"/>
      <c r="B91" s="125"/>
      <c r="C91" s="146">
        <f t="shared" si="0"/>
        <v>0</v>
      </c>
      <c r="D91" s="160">
        <f t="shared" si="0"/>
        <v>0</v>
      </c>
      <c r="E91" s="146" t="str">
        <f t="shared" si="1"/>
        <v/>
      </c>
      <c r="F91" s="191">
        <f t="shared" si="2"/>
        <v>0</v>
      </c>
      <c r="G91" s="200"/>
      <c r="H91" s="207"/>
      <c r="I91" s="217" t="s">
        <v>679</v>
      </c>
      <c r="J91" s="229"/>
      <c r="K91" s="239"/>
      <c r="L91" s="247"/>
      <c r="M91" s="255"/>
      <c r="N91" s="263"/>
      <c r="O91" s="272"/>
      <c r="P91" s="277">
        <f t="shared" si="3"/>
        <v>0</v>
      </c>
      <c r="Q91" s="283">
        <f t="shared" si="4"/>
        <v>0</v>
      </c>
    </row>
    <row r="92" spans="1:17" ht="15" hidden="1" customHeight="1">
      <c r="A92" s="97"/>
      <c r="B92" s="125"/>
      <c r="C92" s="146">
        <f t="shared" si="0"/>
        <v>0</v>
      </c>
      <c r="D92" s="160">
        <f t="shared" si="0"/>
        <v>0</v>
      </c>
      <c r="E92" s="146" t="str">
        <f t="shared" si="1"/>
        <v/>
      </c>
      <c r="F92" s="191">
        <f t="shared" si="2"/>
        <v>0</v>
      </c>
      <c r="G92" s="200"/>
      <c r="H92" s="207"/>
      <c r="I92" s="217" t="s">
        <v>679</v>
      </c>
      <c r="J92" s="229"/>
      <c r="K92" s="239"/>
      <c r="L92" s="247"/>
      <c r="M92" s="255"/>
      <c r="N92" s="263"/>
      <c r="O92" s="272"/>
      <c r="P92" s="277">
        <f t="shared" si="3"/>
        <v>0</v>
      </c>
      <c r="Q92" s="283">
        <f t="shared" si="4"/>
        <v>0</v>
      </c>
    </row>
    <row r="93" spans="1:17" ht="15" hidden="1" customHeight="1">
      <c r="A93" s="97"/>
      <c r="B93" s="125"/>
      <c r="C93" s="146">
        <f t="shared" si="0"/>
        <v>0</v>
      </c>
      <c r="D93" s="160">
        <f t="shared" si="0"/>
        <v>0</v>
      </c>
      <c r="E93" s="146" t="str">
        <f t="shared" si="1"/>
        <v/>
      </c>
      <c r="F93" s="191">
        <f t="shared" si="2"/>
        <v>0</v>
      </c>
      <c r="G93" s="200"/>
      <c r="H93" s="207"/>
      <c r="I93" s="217" t="s">
        <v>679</v>
      </c>
      <c r="J93" s="229"/>
      <c r="K93" s="239"/>
      <c r="L93" s="247"/>
      <c r="M93" s="255"/>
      <c r="N93" s="263"/>
      <c r="O93" s="272"/>
      <c r="P93" s="277">
        <f t="shared" si="3"/>
        <v>0</v>
      </c>
      <c r="Q93" s="283">
        <f t="shared" si="4"/>
        <v>0</v>
      </c>
    </row>
    <row r="94" spans="1:17" ht="15" hidden="1" customHeight="1">
      <c r="A94" s="97"/>
      <c r="B94" s="125"/>
      <c r="C94" s="146">
        <f t="shared" si="0"/>
        <v>0</v>
      </c>
      <c r="D94" s="160">
        <f t="shared" si="0"/>
        <v>0</v>
      </c>
      <c r="E94" s="146" t="str">
        <f t="shared" si="1"/>
        <v/>
      </c>
      <c r="F94" s="191">
        <f t="shared" si="2"/>
        <v>0</v>
      </c>
      <c r="G94" s="200"/>
      <c r="H94" s="207"/>
      <c r="I94" s="217" t="s">
        <v>679</v>
      </c>
      <c r="J94" s="229"/>
      <c r="K94" s="239"/>
      <c r="L94" s="247"/>
      <c r="M94" s="255"/>
      <c r="N94" s="263"/>
      <c r="O94" s="272"/>
      <c r="P94" s="277">
        <f t="shared" si="3"/>
        <v>0</v>
      </c>
      <c r="Q94" s="283">
        <f t="shared" si="4"/>
        <v>0</v>
      </c>
    </row>
    <row r="95" spans="1:17" ht="15" hidden="1" customHeight="1">
      <c r="A95" s="97"/>
      <c r="B95" s="125"/>
      <c r="C95" s="146">
        <f t="shared" si="0"/>
        <v>0</v>
      </c>
      <c r="D95" s="160">
        <f t="shared" si="0"/>
        <v>0</v>
      </c>
      <c r="E95" s="146" t="str">
        <f t="shared" si="1"/>
        <v/>
      </c>
      <c r="F95" s="191">
        <f t="shared" si="2"/>
        <v>0</v>
      </c>
      <c r="G95" s="200"/>
      <c r="H95" s="207"/>
      <c r="I95" s="217" t="s">
        <v>679</v>
      </c>
      <c r="J95" s="229"/>
      <c r="K95" s="239"/>
      <c r="L95" s="247"/>
      <c r="M95" s="255"/>
      <c r="N95" s="263"/>
      <c r="O95" s="272"/>
      <c r="P95" s="277">
        <f t="shared" si="3"/>
        <v>0</v>
      </c>
      <c r="Q95" s="283">
        <f t="shared" si="4"/>
        <v>0</v>
      </c>
    </row>
    <row r="96" spans="1:17" ht="15" hidden="1" customHeight="1">
      <c r="A96" s="97"/>
      <c r="B96" s="125"/>
      <c r="C96" s="146">
        <f t="shared" si="0"/>
        <v>0</v>
      </c>
      <c r="D96" s="160">
        <f t="shared" si="0"/>
        <v>0</v>
      </c>
      <c r="E96" s="146" t="str">
        <f t="shared" si="1"/>
        <v/>
      </c>
      <c r="F96" s="191">
        <f t="shared" si="2"/>
        <v>0</v>
      </c>
      <c r="G96" s="200"/>
      <c r="H96" s="207"/>
      <c r="I96" s="217" t="s">
        <v>679</v>
      </c>
      <c r="J96" s="229"/>
      <c r="K96" s="239"/>
      <c r="L96" s="247"/>
      <c r="M96" s="255"/>
      <c r="N96" s="263"/>
      <c r="O96" s="272"/>
      <c r="P96" s="277">
        <f t="shared" si="3"/>
        <v>0</v>
      </c>
      <c r="Q96" s="283">
        <f t="shared" si="4"/>
        <v>0</v>
      </c>
    </row>
    <row r="97" spans="1:17" ht="15" hidden="1" customHeight="1">
      <c r="A97" s="97"/>
      <c r="B97" s="125"/>
      <c r="C97" s="146">
        <f t="shared" si="0"/>
        <v>0</v>
      </c>
      <c r="D97" s="160">
        <f t="shared" si="0"/>
        <v>0</v>
      </c>
      <c r="E97" s="146" t="str">
        <f t="shared" si="1"/>
        <v/>
      </c>
      <c r="F97" s="191">
        <f t="shared" si="2"/>
        <v>0</v>
      </c>
      <c r="G97" s="200"/>
      <c r="H97" s="207"/>
      <c r="I97" s="217" t="s">
        <v>679</v>
      </c>
      <c r="J97" s="229"/>
      <c r="K97" s="239"/>
      <c r="L97" s="247"/>
      <c r="M97" s="255"/>
      <c r="N97" s="263"/>
      <c r="O97" s="272"/>
      <c r="P97" s="277">
        <f t="shared" si="3"/>
        <v>0</v>
      </c>
      <c r="Q97" s="283">
        <f t="shared" si="4"/>
        <v>0</v>
      </c>
    </row>
    <row r="98" spans="1:17" ht="15" hidden="1" customHeight="1">
      <c r="A98" s="97"/>
      <c r="B98" s="125"/>
      <c r="C98" s="146">
        <f t="shared" si="0"/>
        <v>0</v>
      </c>
      <c r="D98" s="160">
        <f t="shared" si="0"/>
        <v>0</v>
      </c>
      <c r="E98" s="146" t="str">
        <f t="shared" si="1"/>
        <v/>
      </c>
      <c r="F98" s="191">
        <f t="shared" si="2"/>
        <v>0</v>
      </c>
      <c r="G98" s="200"/>
      <c r="H98" s="207"/>
      <c r="I98" s="217" t="s">
        <v>679</v>
      </c>
      <c r="J98" s="229"/>
      <c r="K98" s="239"/>
      <c r="L98" s="247"/>
      <c r="M98" s="255"/>
      <c r="N98" s="263"/>
      <c r="O98" s="272"/>
      <c r="P98" s="277">
        <f t="shared" si="3"/>
        <v>0</v>
      </c>
      <c r="Q98" s="283">
        <f t="shared" si="4"/>
        <v>0</v>
      </c>
    </row>
    <row r="99" spans="1:17" ht="15" hidden="1" customHeight="1">
      <c r="A99" s="97"/>
      <c r="B99" s="125"/>
      <c r="C99" s="146">
        <f t="shared" si="0"/>
        <v>0</v>
      </c>
      <c r="D99" s="160">
        <f t="shared" si="0"/>
        <v>0</v>
      </c>
      <c r="E99" s="146" t="str">
        <f t="shared" si="1"/>
        <v/>
      </c>
      <c r="F99" s="191">
        <f t="shared" si="2"/>
        <v>0</v>
      </c>
      <c r="G99" s="200"/>
      <c r="H99" s="207"/>
      <c r="I99" s="217" t="s">
        <v>679</v>
      </c>
      <c r="J99" s="229"/>
      <c r="K99" s="239"/>
      <c r="L99" s="247"/>
      <c r="M99" s="255"/>
      <c r="N99" s="263"/>
      <c r="O99" s="272"/>
      <c r="P99" s="277">
        <f t="shared" si="3"/>
        <v>0</v>
      </c>
      <c r="Q99" s="283">
        <f t="shared" si="4"/>
        <v>0</v>
      </c>
    </row>
    <row r="100" spans="1:17" ht="15" hidden="1" customHeight="1">
      <c r="A100" s="97"/>
      <c r="B100" s="125"/>
      <c r="C100" s="146">
        <f t="shared" si="0"/>
        <v>0</v>
      </c>
      <c r="D100" s="160">
        <f t="shared" si="0"/>
        <v>0</v>
      </c>
      <c r="E100" s="146" t="str">
        <f t="shared" si="1"/>
        <v/>
      </c>
      <c r="F100" s="191">
        <f t="shared" si="2"/>
        <v>0</v>
      </c>
      <c r="G100" s="200"/>
      <c r="H100" s="207"/>
      <c r="I100" s="217" t="s">
        <v>679</v>
      </c>
      <c r="J100" s="229"/>
      <c r="K100" s="239"/>
      <c r="L100" s="247"/>
      <c r="M100" s="255"/>
      <c r="N100" s="263"/>
      <c r="O100" s="272"/>
      <c r="P100" s="277">
        <f t="shared" si="3"/>
        <v>0</v>
      </c>
      <c r="Q100" s="283">
        <f t="shared" si="4"/>
        <v>0</v>
      </c>
    </row>
    <row r="101" spans="1:17" ht="15" hidden="1" customHeight="1">
      <c r="A101" s="97"/>
      <c r="B101" s="125"/>
      <c r="C101" s="146">
        <f t="shared" si="0"/>
        <v>0</v>
      </c>
      <c r="D101" s="160">
        <f t="shared" si="0"/>
        <v>0</v>
      </c>
      <c r="E101" s="146" t="str">
        <f t="shared" si="1"/>
        <v/>
      </c>
      <c r="F101" s="191">
        <f t="shared" si="2"/>
        <v>0</v>
      </c>
      <c r="G101" s="200"/>
      <c r="H101" s="207"/>
      <c r="I101" s="217" t="s">
        <v>679</v>
      </c>
      <c r="J101" s="229"/>
      <c r="K101" s="239"/>
      <c r="L101" s="247"/>
      <c r="M101" s="255"/>
      <c r="N101" s="263"/>
      <c r="O101" s="272"/>
      <c r="P101" s="277">
        <f t="shared" si="3"/>
        <v>0</v>
      </c>
      <c r="Q101" s="283">
        <f t="shared" si="4"/>
        <v>0</v>
      </c>
    </row>
    <row r="102" spans="1:17" ht="15" hidden="1" customHeight="1">
      <c r="A102" s="97"/>
      <c r="B102" s="125"/>
      <c r="C102" s="146">
        <f t="shared" si="0"/>
        <v>0</v>
      </c>
      <c r="D102" s="160">
        <f t="shared" si="0"/>
        <v>0</v>
      </c>
      <c r="E102" s="146" t="str">
        <f t="shared" si="1"/>
        <v/>
      </c>
      <c r="F102" s="191">
        <f t="shared" si="2"/>
        <v>0</v>
      </c>
      <c r="G102" s="200"/>
      <c r="H102" s="207"/>
      <c r="I102" s="217" t="s">
        <v>679</v>
      </c>
      <c r="J102" s="229"/>
      <c r="K102" s="239"/>
      <c r="L102" s="247"/>
      <c r="M102" s="255"/>
      <c r="N102" s="263"/>
      <c r="O102" s="272"/>
      <c r="P102" s="277">
        <f t="shared" si="3"/>
        <v>0</v>
      </c>
      <c r="Q102" s="283">
        <f t="shared" si="4"/>
        <v>0</v>
      </c>
    </row>
    <row r="103" spans="1:17" ht="15" hidden="1" customHeight="1">
      <c r="A103" s="97"/>
      <c r="B103" s="125"/>
      <c r="C103" s="146">
        <f t="shared" si="0"/>
        <v>0</v>
      </c>
      <c r="D103" s="160">
        <f t="shared" si="0"/>
        <v>0</v>
      </c>
      <c r="E103" s="146" t="str">
        <f t="shared" si="1"/>
        <v/>
      </c>
      <c r="F103" s="191">
        <f t="shared" si="2"/>
        <v>0</v>
      </c>
      <c r="G103" s="200"/>
      <c r="H103" s="207"/>
      <c r="I103" s="217" t="s">
        <v>679</v>
      </c>
      <c r="J103" s="229"/>
      <c r="K103" s="239"/>
      <c r="L103" s="247"/>
      <c r="M103" s="255"/>
      <c r="N103" s="263"/>
      <c r="O103" s="272"/>
      <c r="P103" s="277">
        <f t="shared" si="3"/>
        <v>0</v>
      </c>
      <c r="Q103" s="283">
        <f t="shared" si="4"/>
        <v>0</v>
      </c>
    </row>
    <row r="104" spans="1:17" ht="15" hidden="1" customHeight="1">
      <c r="A104" s="97"/>
      <c r="B104" s="125"/>
      <c r="C104" s="146">
        <f t="shared" ref="C104:D109" si="5">P104+M104</f>
        <v>0</v>
      </c>
      <c r="D104" s="160">
        <f t="shared" si="5"/>
        <v>0</v>
      </c>
      <c r="E104" s="146" t="str">
        <f t="shared" ref="E104:E109" si="6">IF(B104+C104=0,"",B104+C104)</f>
        <v/>
      </c>
      <c r="F104" s="191">
        <f t="shared" ref="F104:F109" si="7">IF(D104="","",D104)</f>
        <v>0</v>
      </c>
      <c r="G104" s="200"/>
      <c r="H104" s="207"/>
      <c r="I104" s="217" t="s">
        <v>679</v>
      </c>
      <c r="J104" s="229"/>
      <c r="K104" s="239"/>
      <c r="L104" s="247"/>
      <c r="M104" s="255"/>
      <c r="N104" s="263"/>
      <c r="O104" s="272"/>
      <c r="P104" s="277">
        <f t="shared" ref="P104:P109" si="8">IF(ISBLANK(J104),0,ROUND($C$15*H104/J104,0))</f>
        <v>0</v>
      </c>
      <c r="Q104" s="283">
        <f t="shared" ref="Q104:Q109" si="9">IF(ISBLANK(J104),0,ROUND($C$33*H104/J104,0))</f>
        <v>0</v>
      </c>
    </row>
    <row r="105" spans="1:17" ht="15" hidden="1" customHeight="1">
      <c r="A105" s="97"/>
      <c r="B105" s="125"/>
      <c r="C105" s="146">
        <f t="shared" si="5"/>
        <v>0</v>
      </c>
      <c r="D105" s="160">
        <f t="shared" si="5"/>
        <v>0</v>
      </c>
      <c r="E105" s="146" t="str">
        <f t="shared" si="6"/>
        <v/>
      </c>
      <c r="F105" s="191">
        <f t="shared" si="7"/>
        <v>0</v>
      </c>
      <c r="G105" s="200"/>
      <c r="H105" s="207"/>
      <c r="I105" s="217" t="s">
        <v>679</v>
      </c>
      <c r="J105" s="229"/>
      <c r="K105" s="239"/>
      <c r="L105" s="247"/>
      <c r="M105" s="255"/>
      <c r="N105" s="263"/>
      <c r="O105" s="272"/>
      <c r="P105" s="277">
        <f t="shared" si="8"/>
        <v>0</v>
      </c>
      <c r="Q105" s="283">
        <f t="shared" si="9"/>
        <v>0</v>
      </c>
    </row>
    <row r="106" spans="1:17" ht="15" hidden="1" customHeight="1">
      <c r="A106" s="97"/>
      <c r="B106" s="125"/>
      <c r="C106" s="146">
        <f t="shared" si="5"/>
        <v>0</v>
      </c>
      <c r="D106" s="160">
        <f t="shared" si="5"/>
        <v>0</v>
      </c>
      <c r="E106" s="146" t="str">
        <f t="shared" si="6"/>
        <v/>
      </c>
      <c r="F106" s="191">
        <f t="shared" si="7"/>
        <v>0</v>
      </c>
      <c r="G106" s="200"/>
      <c r="H106" s="207"/>
      <c r="I106" s="217" t="s">
        <v>679</v>
      </c>
      <c r="J106" s="229"/>
      <c r="K106" s="239"/>
      <c r="L106" s="247"/>
      <c r="M106" s="255"/>
      <c r="N106" s="263"/>
      <c r="O106" s="272"/>
      <c r="P106" s="277">
        <f t="shared" si="8"/>
        <v>0</v>
      </c>
      <c r="Q106" s="283">
        <f t="shared" si="9"/>
        <v>0</v>
      </c>
    </row>
    <row r="107" spans="1:17" ht="15" hidden="1" customHeight="1">
      <c r="A107" s="97"/>
      <c r="B107" s="125"/>
      <c r="C107" s="146">
        <f t="shared" si="5"/>
        <v>0</v>
      </c>
      <c r="D107" s="160">
        <f t="shared" si="5"/>
        <v>0</v>
      </c>
      <c r="E107" s="146" t="str">
        <f t="shared" si="6"/>
        <v/>
      </c>
      <c r="F107" s="191">
        <f t="shared" si="7"/>
        <v>0</v>
      </c>
      <c r="G107" s="200"/>
      <c r="H107" s="207"/>
      <c r="I107" s="217" t="s">
        <v>679</v>
      </c>
      <c r="J107" s="229"/>
      <c r="K107" s="239"/>
      <c r="L107" s="247"/>
      <c r="M107" s="255"/>
      <c r="N107" s="263"/>
      <c r="O107" s="272"/>
      <c r="P107" s="277">
        <f t="shared" si="8"/>
        <v>0</v>
      </c>
      <c r="Q107" s="283">
        <f t="shared" si="9"/>
        <v>0</v>
      </c>
    </row>
    <row r="108" spans="1:17" ht="15" hidden="1" customHeight="1">
      <c r="A108" s="97"/>
      <c r="B108" s="125"/>
      <c r="C108" s="146">
        <f t="shared" si="5"/>
        <v>0</v>
      </c>
      <c r="D108" s="160">
        <f t="shared" si="5"/>
        <v>0</v>
      </c>
      <c r="E108" s="146" t="str">
        <f t="shared" si="6"/>
        <v/>
      </c>
      <c r="F108" s="191">
        <f t="shared" si="7"/>
        <v>0</v>
      </c>
      <c r="G108" s="200"/>
      <c r="H108" s="207"/>
      <c r="I108" s="217" t="s">
        <v>679</v>
      </c>
      <c r="J108" s="229"/>
      <c r="K108" s="239"/>
      <c r="L108" s="247"/>
      <c r="M108" s="255"/>
      <c r="N108" s="263"/>
      <c r="O108" s="272"/>
      <c r="P108" s="277">
        <f t="shared" si="8"/>
        <v>0</v>
      </c>
      <c r="Q108" s="283">
        <f t="shared" si="9"/>
        <v>0</v>
      </c>
    </row>
    <row r="109" spans="1:17" ht="15" hidden="1" customHeight="1">
      <c r="A109" s="97"/>
      <c r="B109" s="125"/>
      <c r="C109" s="146">
        <f t="shared" si="5"/>
        <v>0</v>
      </c>
      <c r="D109" s="160">
        <f t="shared" si="5"/>
        <v>0</v>
      </c>
      <c r="E109" s="146" t="str">
        <f t="shared" si="6"/>
        <v/>
      </c>
      <c r="F109" s="191">
        <f t="shared" si="7"/>
        <v>0</v>
      </c>
      <c r="G109" s="200"/>
      <c r="H109" s="208"/>
      <c r="I109" s="218" t="s">
        <v>679</v>
      </c>
      <c r="J109" s="230"/>
      <c r="K109" s="240"/>
      <c r="L109" s="248"/>
      <c r="M109" s="256"/>
      <c r="N109" s="264"/>
      <c r="O109" s="272"/>
      <c r="P109" s="278">
        <f t="shared" si="8"/>
        <v>0</v>
      </c>
      <c r="Q109" s="284">
        <f t="shared" si="9"/>
        <v>0</v>
      </c>
    </row>
    <row r="110" spans="1:17" ht="15" customHeight="1">
      <c r="A110" s="98">
        <f>COUNTA(A40:A109)</f>
        <v>0</v>
      </c>
      <c r="B110" s="126" t="str">
        <f>IF(SUM(B40:B46,B47:B109)=0,"",SUM(B40:B46,B47:B109))</f>
        <v/>
      </c>
      <c r="C110" s="126" t="str">
        <f>IF(SUM(C40:C46,C47:C109)=0,"",SUM(C40:C46,C47:C109))</f>
        <v/>
      </c>
      <c r="D110" s="126" t="str">
        <f>IF(SUM(D40:D46,D47:D109)=0,"",SUM(D40:D46,D47:D109))</f>
        <v/>
      </c>
      <c r="E110" s="126" t="str">
        <f>IF(SUM(E40:E46,E47:E109)=0,"",SUM(E40:E46,E47:E109))</f>
        <v/>
      </c>
      <c r="F110" s="193" t="str">
        <f>IF(SUM(F40:F46,F47:F109)=0,"",SUM(F40:F46,F47:F109))</f>
        <v/>
      </c>
      <c r="G110" s="129"/>
      <c r="H110" s="209">
        <f>SUM(H40:H109)</f>
        <v>0</v>
      </c>
      <c r="I110" s="219" t="s">
        <v>679</v>
      </c>
      <c r="J110" s="231" t="e">
        <f>SUM(J40:J109)/COUNT(J40:J109)</f>
        <v>#DIV/0!</v>
      </c>
      <c r="K110" s="241" t="e">
        <f>C15-C110</f>
        <v>#VALUE!</v>
      </c>
      <c r="L110" s="249" t="e">
        <f>C33-D110</f>
        <v>#VALUE!</v>
      </c>
      <c r="M110" s="257">
        <f>SUM(M40:M109)</f>
        <v>0</v>
      </c>
      <c r="N110" s="265">
        <f>SUM(N40:N109)</f>
        <v>0</v>
      </c>
      <c r="O110" s="272"/>
      <c r="P110" s="279">
        <f>SUM(P40:P109)</f>
        <v>0</v>
      </c>
      <c r="Q110" s="285">
        <f>SUM(Q40:Q109)</f>
        <v>0</v>
      </c>
    </row>
    <row r="111" spans="1:17" ht="14.25" customHeight="1">
      <c r="A111" s="99"/>
      <c r="B111" s="127"/>
      <c r="C111" s="127"/>
      <c r="D111" s="127"/>
      <c r="E111" s="175"/>
      <c r="F111" s="127"/>
      <c r="H111" s="210" t="e">
        <f>IF(H110=J110,"按分率OK！","按分率が正しくありません")</f>
        <v>#DIV/0!</v>
      </c>
      <c r="I111" s="220"/>
      <c r="J111" s="232"/>
      <c r="K111" s="242" t="e">
        <f>IF(K110=0,"端数調整OK！","端数を配分してください")</f>
        <v>#VALUE!</v>
      </c>
      <c r="L111" s="250" t="e">
        <f>IF(L110=0,"端数調整OK！","端数を配分してください")</f>
        <v>#VALUE!</v>
      </c>
      <c r="M111" s="258"/>
      <c r="N111" s="258"/>
      <c r="O111" s="273"/>
      <c r="P111" s="280"/>
      <c r="Q111" s="280"/>
    </row>
    <row r="112" spans="1:17" ht="14.25" customHeight="1">
      <c r="A112" s="100"/>
      <c r="B112" s="128"/>
      <c r="C112" s="128"/>
      <c r="D112" s="128"/>
      <c r="E112" s="100"/>
      <c r="F112" s="194"/>
      <c r="H112" s="211"/>
      <c r="I112" s="221"/>
      <c r="J112" s="233"/>
      <c r="K112" s="243"/>
      <c r="L112" s="251"/>
    </row>
    <row r="113" spans="1:12" ht="14.25" customHeight="1">
      <c r="A113" s="101">
        <f>A9</f>
        <v>7</v>
      </c>
      <c r="B113" s="101"/>
      <c r="C113" s="101"/>
      <c r="D113" s="101"/>
      <c r="E113" s="101"/>
      <c r="F113" s="101"/>
      <c r="H113" s="212"/>
      <c r="I113" s="222"/>
      <c r="J113" s="234"/>
      <c r="K113" s="244"/>
      <c r="L113" s="252"/>
    </row>
    <row r="114" spans="1:12" ht="14.25" customHeight="1">
      <c r="A114" s="102"/>
      <c r="B114" s="104"/>
      <c r="C114" s="104"/>
      <c r="D114" s="104"/>
      <c r="E114" s="102"/>
      <c r="F114" s="195"/>
      <c r="H114" s="75"/>
      <c r="I114" s="76"/>
      <c r="J114" s="73"/>
    </row>
    <row r="115" spans="1:12" ht="14.25" customHeight="1">
      <c r="A115" s="103" t="s">
        <v>702</v>
      </c>
      <c r="B115" s="103"/>
      <c r="C115" s="103"/>
      <c r="D115" s="103"/>
      <c r="E115" s="103"/>
      <c r="F115" s="103"/>
      <c r="H115" s="75"/>
      <c r="I115" s="76"/>
      <c r="J115" s="73"/>
    </row>
    <row r="116" spans="1:12" ht="14.25" customHeight="1">
      <c r="A116" s="103"/>
      <c r="B116" s="103"/>
      <c r="C116" s="103"/>
      <c r="D116" s="103"/>
      <c r="E116" s="103"/>
      <c r="F116" s="103"/>
      <c r="H116" s="75"/>
      <c r="I116" s="76"/>
      <c r="J116" s="73"/>
    </row>
    <row r="117" spans="1:12" ht="14.25" customHeight="1">
      <c r="A117" s="104"/>
      <c r="B117" s="104"/>
      <c r="C117" s="104"/>
      <c r="D117" s="104"/>
      <c r="E117" s="102"/>
      <c r="F117" s="195"/>
      <c r="H117" s="75"/>
      <c r="I117" s="76"/>
      <c r="J117" s="73"/>
    </row>
    <row r="118" spans="1:12" ht="14.25" customHeight="1">
      <c r="A118" s="105" t="s">
        <v>701</v>
      </c>
      <c r="B118" s="105"/>
      <c r="D118" s="104"/>
      <c r="E118" s="102"/>
      <c r="F118" s="195"/>
      <c r="H118" s="75"/>
      <c r="I118" s="76"/>
      <c r="J118" s="73"/>
    </row>
    <row r="119" spans="1:12" ht="14.25" customHeight="1">
      <c r="A119" s="104"/>
      <c r="B119" s="104"/>
      <c r="C119" s="102" t="str">
        <f>A3</f>
        <v>安来市長   田中　武夫</v>
      </c>
      <c r="D119" s="102"/>
      <c r="E119" s="176" t="s">
        <v>458</v>
      </c>
      <c r="F119" s="196"/>
      <c r="H119" s="75"/>
      <c r="I119" s="76"/>
      <c r="J119" s="73"/>
    </row>
    <row r="120" spans="1:12" ht="14.25" customHeight="1">
      <c r="A120" s="106"/>
      <c r="B120" s="129"/>
      <c r="C120" s="129"/>
      <c r="D120" s="129"/>
      <c r="E120" s="129"/>
      <c r="F120" s="129"/>
      <c r="H120" s="75"/>
      <c r="I120" s="76"/>
      <c r="J120" s="73"/>
    </row>
    <row r="121" spans="1:12">
      <c r="A121" s="107" t="s">
        <v>380</v>
      </c>
      <c r="B121" s="107"/>
      <c r="C121" s="107"/>
      <c r="D121" s="107"/>
      <c r="E121" s="107"/>
      <c r="F121" s="107"/>
    </row>
    <row r="122" spans="1:12">
      <c r="A122" s="107" t="s">
        <v>484</v>
      </c>
      <c r="B122" s="107"/>
      <c r="C122" s="107"/>
      <c r="D122" s="107"/>
      <c r="E122" s="107"/>
      <c r="F122" s="107"/>
    </row>
    <row r="123" spans="1:12" ht="26.4" customHeight="1">
      <c r="A123" s="108" t="s">
        <v>443</v>
      </c>
      <c r="B123" s="108"/>
      <c r="C123" s="108"/>
      <c r="D123" s="108"/>
      <c r="E123" s="108"/>
      <c r="F123" s="108"/>
    </row>
    <row r="124" spans="1:12">
      <c r="A124" s="109"/>
    </row>
    <row r="125" spans="1:12">
      <c r="B125" s="75"/>
      <c r="C125" s="75"/>
      <c r="D125" s="75"/>
      <c r="E125" s="75"/>
      <c r="F125" s="75"/>
    </row>
    <row r="126" spans="1:12">
      <c r="B126" s="75"/>
      <c r="C126" s="75"/>
      <c r="D126" s="75"/>
      <c r="E126" s="75"/>
      <c r="F126" s="75"/>
    </row>
    <row r="127" spans="1:12">
      <c r="A127" s="110"/>
      <c r="B127" s="110"/>
      <c r="C127" s="110"/>
      <c r="D127" s="110"/>
      <c r="E127" s="110"/>
      <c r="F127" s="110"/>
    </row>
    <row r="128" spans="1:12">
      <c r="A128" s="110"/>
      <c r="B128" s="110"/>
      <c r="C128" s="110"/>
      <c r="D128" s="110"/>
      <c r="E128" s="110"/>
      <c r="F128" s="110"/>
    </row>
    <row r="129" spans="1:6">
      <c r="A129" s="110"/>
      <c r="B129" s="110"/>
      <c r="C129" s="110"/>
      <c r="D129" s="110"/>
      <c r="E129" s="110"/>
      <c r="F129" s="110"/>
    </row>
    <row r="130" spans="1:6">
      <c r="A130" s="110"/>
      <c r="B130" s="110"/>
      <c r="C130" s="110"/>
      <c r="D130" s="110"/>
      <c r="E130" s="110"/>
      <c r="F130" s="110"/>
    </row>
    <row r="131" spans="1:6">
      <c r="A131" s="110"/>
      <c r="B131" s="110"/>
      <c r="C131" s="110"/>
      <c r="D131" s="110"/>
      <c r="E131" s="110"/>
      <c r="F131" s="110"/>
    </row>
    <row r="132" spans="1:6">
      <c r="A132" s="110"/>
      <c r="B132" s="110"/>
      <c r="C132" s="110"/>
      <c r="D132" s="110"/>
      <c r="E132" s="110"/>
      <c r="F132" s="110"/>
    </row>
    <row r="133" spans="1:6">
      <c r="A133" s="110"/>
      <c r="B133" s="110"/>
      <c r="C133" s="110"/>
      <c r="D133" s="110"/>
      <c r="E133" s="110"/>
      <c r="F133" s="110"/>
    </row>
    <row r="134" spans="1:6">
      <c r="A134" s="110"/>
      <c r="B134" s="110"/>
      <c r="C134" s="110"/>
      <c r="D134" s="110"/>
      <c r="E134" s="110"/>
      <c r="F134" s="110"/>
    </row>
    <row r="135" spans="1:6">
      <c r="A135" s="110"/>
      <c r="B135" s="110"/>
      <c r="C135" s="110"/>
      <c r="D135" s="110"/>
      <c r="E135" s="110"/>
      <c r="F135" s="110"/>
    </row>
    <row r="136" spans="1:6">
      <c r="A136" s="110"/>
      <c r="B136" s="110"/>
      <c r="C136" s="110"/>
      <c r="D136" s="110"/>
      <c r="E136" s="110"/>
      <c r="F136" s="110"/>
    </row>
    <row r="137" spans="1:6">
      <c r="A137" s="110"/>
      <c r="B137" s="110"/>
      <c r="C137" s="110"/>
      <c r="D137" s="110"/>
      <c r="E137" s="110"/>
      <c r="F137" s="110"/>
    </row>
    <row r="138" spans="1:6">
      <c r="A138" s="110"/>
      <c r="B138" s="110"/>
      <c r="C138" s="110"/>
      <c r="D138" s="110"/>
      <c r="E138" s="110"/>
      <c r="F138" s="110"/>
    </row>
    <row r="139" spans="1:6" ht="14.25" customHeight="1">
      <c r="A139" s="110"/>
      <c r="B139" s="110"/>
      <c r="C139" s="110"/>
      <c r="D139" s="110"/>
      <c r="E139" s="110"/>
      <c r="F139" s="110"/>
    </row>
    <row r="140" spans="1:6" ht="14.25" customHeight="1">
      <c r="A140" s="110"/>
      <c r="B140" s="110"/>
      <c r="C140" s="110"/>
      <c r="D140" s="110"/>
      <c r="E140" s="110"/>
      <c r="F140" s="110"/>
    </row>
    <row r="141" spans="1:6" ht="14.25" customHeight="1">
      <c r="A141" s="110"/>
      <c r="B141" s="110"/>
      <c r="C141" s="110"/>
      <c r="D141" s="110"/>
      <c r="E141" s="110"/>
      <c r="F141" s="110"/>
    </row>
    <row r="142" spans="1:6" ht="14.25" customHeight="1">
      <c r="A142" s="110"/>
      <c r="B142" s="110"/>
      <c r="C142" s="110"/>
      <c r="D142" s="110"/>
      <c r="E142" s="110"/>
      <c r="F142" s="110"/>
    </row>
    <row r="143" spans="1:6" ht="14.25" customHeight="1">
      <c r="A143" s="110"/>
      <c r="B143" s="110"/>
      <c r="C143" s="110"/>
      <c r="D143" s="110"/>
      <c r="E143" s="110"/>
      <c r="F143" s="110"/>
    </row>
    <row r="144" spans="1:6" ht="14.25" customHeight="1">
      <c r="A144" s="110"/>
      <c r="B144" s="110"/>
      <c r="C144" s="110"/>
      <c r="D144" s="110"/>
      <c r="E144" s="110"/>
      <c r="F144" s="110"/>
    </row>
    <row r="145" spans="1:6" ht="14.25" customHeight="1">
      <c r="A145" s="110"/>
      <c r="B145" s="110"/>
      <c r="C145" s="110"/>
      <c r="D145" s="110"/>
      <c r="E145" s="110"/>
      <c r="F145" s="110"/>
    </row>
    <row r="146" spans="1:6" ht="14.25" customHeight="1">
      <c r="A146" s="110"/>
      <c r="B146" s="110"/>
      <c r="C146" s="110"/>
      <c r="D146" s="110"/>
      <c r="E146" s="110"/>
      <c r="F146" s="110"/>
    </row>
    <row r="147" spans="1:6" ht="14.25" customHeight="1">
      <c r="A147" s="110"/>
      <c r="B147" s="110"/>
      <c r="C147" s="110"/>
      <c r="D147" s="110"/>
      <c r="E147" s="110"/>
      <c r="F147" s="110"/>
    </row>
    <row r="148" spans="1:6" ht="14.25" customHeight="1">
      <c r="A148" s="110"/>
      <c r="B148" s="110"/>
      <c r="C148" s="110"/>
      <c r="D148" s="110"/>
      <c r="E148" s="110"/>
      <c r="F148" s="110"/>
    </row>
    <row r="149" spans="1:6" ht="14.25" customHeight="1">
      <c r="A149" s="110"/>
      <c r="B149" s="110"/>
      <c r="C149" s="110"/>
      <c r="D149" s="110"/>
      <c r="E149" s="110"/>
      <c r="F149" s="110"/>
    </row>
    <row r="150" spans="1:6">
      <c r="A150" s="110"/>
      <c r="B150" s="110"/>
      <c r="C150" s="110"/>
      <c r="D150" s="110"/>
      <c r="E150" s="110"/>
      <c r="F150" s="110"/>
    </row>
    <row r="151" spans="1:6">
      <c r="A151" s="110"/>
      <c r="B151" s="110"/>
      <c r="C151" s="110"/>
      <c r="D151" s="110"/>
      <c r="E151" s="110"/>
      <c r="F151" s="110"/>
    </row>
    <row r="152" spans="1:6">
      <c r="A152" s="110"/>
      <c r="B152" s="110"/>
      <c r="C152" s="110"/>
      <c r="D152" s="110"/>
      <c r="E152" s="110"/>
      <c r="F152" s="110"/>
    </row>
    <row r="153" spans="1:6">
      <c r="A153" s="110"/>
      <c r="B153" s="110"/>
      <c r="C153" s="110"/>
      <c r="D153" s="110"/>
      <c r="E153" s="110"/>
      <c r="F153" s="110"/>
    </row>
    <row r="154" spans="1:6">
      <c r="A154" s="110"/>
      <c r="B154" s="110"/>
      <c r="C154" s="110"/>
      <c r="D154" s="110"/>
      <c r="E154" s="110"/>
      <c r="F154" s="110"/>
    </row>
    <row r="155" spans="1:6">
      <c r="A155" s="110"/>
      <c r="B155" s="110"/>
      <c r="C155" s="110"/>
      <c r="D155" s="110"/>
      <c r="E155" s="110"/>
      <c r="F155" s="110"/>
    </row>
    <row r="156" spans="1:6">
      <c r="A156" s="110"/>
      <c r="B156" s="110"/>
      <c r="C156" s="110"/>
      <c r="D156" s="110"/>
      <c r="E156" s="110"/>
      <c r="F156" s="110"/>
    </row>
    <row r="157" spans="1:6">
      <c r="A157" s="110"/>
      <c r="B157" s="110"/>
      <c r="C157" s="110"/>
      <c r="D157" s="110"/>
      <c r="E157" s="110"/>
      <c r="F157" s="110"/>
    </row>
    <row r="158" spans="1:6">
      <c r="A158" s="110"/>
      <c r="B158" s="110"/>
      <c r="C158" s="110"/>
      <c r="D158" s="110"/>
      <c r="E158" s="110"/>
      <c r="F158" s="110"/>
    </row>
    <row r="159" spans="1:6">
      <c r="A159" s="110"/>
      <c r="B159" s="110"/>
      <c r="C159" s="110"/>
      <c r="D159" s="110"/>
      <c r="E159" s="110"/>
      <c r="F159" s="110"/>
    </row>
    <row r="160" spans="1:6">
      <c r="A160" s="110"/>
      <c r="B160" s="110"/>
      <c r="C160" s="110"/>
      <c r="D160" s="110"/>
      <c r="E160" s="110"/>
      <c r="F160" s="110"/>
    </row>
    <row r="161" spans="1:6">
      <c r="A161" s="110"/>
      <c r="B161" s="110"/>
      <c r="C161" s="110"/>
      <c r="D161" s="110"/>
      <c r="E161" s="110"/>
      <c r="F161" s="110"/>
    </row>
  </sheetData>
  <sheetProtection password="DD53" sheet="1" objects="1" scenarios="1" selectLockedCells="1"/>
  <mergeCells count="93">
    <mergeCell ref="E1:F1"/>
    <mergeCell ref="A3:B3"/>
    <mergeCell ref="C5:D5"/>
    <mergeCell ref="E5:F5"/>
    <mergeCell ref="E7:F7"/>
    <mergeCell ref="A8:F8"/>
    <mergeCell ref="A9:F9"/>
    <mergeCell ref="A10:F10"/>
    <mergeCell ref="A11:F11"/>
    <mergeCell ref="A13:B13"/>
    <mergeCell ref="C13:D13"/>
    <mergeCell ref="E13:F13"/>
    <mergeCell ref="A14:B14"/>
    <mergeCell ref="C14:D14"/>
    <mergeCell ref="E14:F14"/>
    <mergeCell ref="A15:B15"/>
    <mergeCell ref="C15:D15"/>
    <mergeCell ref="E15:F15"/>
    <mergeCell ref="A16:B16"/>
    <mergeCell ref="C16:D16"/>
    <mergeCell ref="E16:F16"/>
    <mergeCell ref="A17:B17"/>
    <mergeCell ref="C17:D17"/>
    <mergeCell ref="E17:F17"/>
    <mergeCell ref="A19:B19"/>
    <mergeCell ref="C19:D19"/>
    <mergeCell ref="E19:F19"/>
    <mergeCell ref="A20:B20"/>
    <mergeCell ref="C20:D20"/>
    <mergeCell ref="E20:F20"/>
    <mergeCell ref="A21:B21"/>
    <mergeCell ref="C21:D21"/>
    <mergeCell ref="E21:F21"/>
    <mergeCell ref="A22:B22"/>
    <mergeCell ref="C22:D22"/>
    <mergeCell ref="E22:F22"/>
    <mergeCell ref="A23:B23"/>
    <mergeCell ref="C23:D23"/>
    <mergeCell ref="E23:F23"/>
    <mergeCell ref="A24:B24"/>
    <mergeCell ref="C24:D24"/>
    <mergeCell ref="E24:F24"/>
    <mergeCell ref="A25:B25"/>
    <mergeCell ref="C25:D25"/>
    <mergeCell ref="E25:F25"/>
    <mergeCell ref="A26:B26"/>
    <mergeCell ref="C26:D26"/>
    <mergeCell ref="E26:F26"/>
    <mergeCell ref="A27:B27"/>
    <mergeCell ref="C27:D27"/>
    <mergeCell ref="E27:F27"/>
    <mergeCell ref="A28:B28"/>
    <mergeCell ref="C28:D28"/>
    <mergeCell ref="E28:F28"/>
    <mergeCell ref="A29:B29"/>
    <mergeCell ref="C29:D29"/>
    <mergeCell ref="E29:F29"/>
    <mergeCell ref="A30:B30"/>
    <mergeCell ref="C30:D30"/>
    <mergeCell ref="E30:F30"/>
    <mergeCell ref="A31:B31"/>
    <mergeCell ref="C31:D31"/>
    <mergeCell ref="E31:F31"/>
    <mergeCell ref="A32:B32"/>
    <mergeCell ref="C32:D32"/>
    <mergeCell ref="E32:F32"/>
    <mergeCell ref="A33:B33"/>
    <mergeCell ref="C33:D33"/>
    <mergeCell ref="E33:F33"/>
    <mergeCell ref="A34:B34"/>
    <mergeCell ref="C34:D34"/>
    <mergeCell ref="A35:C35"/>
    <mergeCell ref="A36:C36"/>
    <mergeCell ref="I36:N36"/>
    <mergeCell ref="C37:D37"/>
    <mergeCell ref="E37:F37"/>
    <mergeCell ref="H37:N37"/>
    <mergeCell ref="P37:Q37"/>
    <mergeCell ref="H38:J38"/>
    <mergeCell ref="K38:L38"/>
    <mergeCell ref="M38:N38"/>
    <mergeCell ref="A113:F113"/>
    <mergeCell ref="C119:D119"/>
    <mergeCell ref="A121:F121"/>
    <mergeCell ref="A122:F122"/>
    <mergeCell ref="A123:F123"/>
    <mergeCell ref="C125:D125"/>
    <mergeCell ref="E125:F125"/>
    <mergeCell ref="A37:A38"/>
    <mergeCell ref="H111:J113"/>
    <mergeCell ref="K111:K113"/>
    <mergeCell ref="L111:L113"/>
    <mergeCell ref="A115:F116"/>
  </mergeCells>
  <phoneticPr fontId="26"/>
  <dataValidations count="2">
    <dataValidation type="list" allowBlank="1" showDropDown="0" showInputMessage="1" showErrorMessage="1" sqref="E16:F16">
      <formula1>"面積・単価で按分,均等割りで按分,協定で定める方法により按分"</formula1>
    </dataValidation>
    <dataValidation type="list" allowBlank="1" showDropDown="0" showInputMessage="1" showErrorMessage="0" sqref="E14:F15">
      <formula1>"面積・単価で按分,均等割りで按分,協定で定める方法により按分"</formula1>
    </dataValidation>
  </dataValidations>
  <printOptions horizontalCentered="1"/>
  <pageMargins left="0.59055118110236227" right="0.39370078740157483" top="0.59055118110236227" bottom="0.59055118110236227" header="0.51181102362204722" footer="0.31496062992125984"/>
  <pageSetup paperSize="9" scale="83" fitToWidth="1" fitToHeight="1" orientation="portrait" usePrinterDefaults="1" r:id="rId1"/>
  <headerFooter alignWithMargins="0">
    <oddFooter>&amp;R&amp;A</oddFooter>
  </headerFooter>
  <rowBreaks count="1" manualBreakCount="1">
    <brk id="35" max="14" man="1"/>
  </rowBreaks>
  <colBreaks count="2" manualBreakCount="2">
    <brk id="7" max="92" man="1"/>
    <brk id="15" max="92" man="1"/>
  </colBreaks>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V86"/>
  <sheetViews>
    <sheetView showGridLines="0" view="pageBreakPreview" zoomScale="50" zoomScaleSheetLayoutView="50" workbookViewId="0">
      <pane ySplit="7" topLeftCell="A8" activePane="bottomLeft" state="frozen"/>
      <selection pane="bottomLeft" activeCell="C8" sqref="C8"/>
    </sheetView>
  </sheetViews>
  <sheetFormatPr defaultColWidth="9" defaultRowHeight="13.2"/>
  <cols>
    <col min="1" max="1" width="25.296875" style="286" customWidth="1"/>
    <col min="2" max="17" width="16.19921875" style="286" customWidth="1"/>
    <col min="18" max="18" width="20.69921875" style="286" customWidth="1"/>
    <col min="19" max="19" width="8.3984375" style="286" customWidth="1"/>
    <col min="20" max="20" width="20.69921875" style="286" customWidth="1"/>
    <col min="21" max="21" width="16.19921875" style="286" customWidth="1"/>
    <col min="22" max="16384" width="9" style="286"/>
  </cols>
  <sheetData>
    <row r="1" spans="1:22" s="287" customFormat="1" ht="47.25" customHeight="1">
      <c r="A1" s="291" t="s">
        <v>187</v>
      </c>
      <c r="B1" s="303">
        <f>'2（収支報告書)'!A9</f>
        <v>7</v>
      </c>
      <c r="C1" s="313" t="s">
        <v>351</v>
      </c>
      <c r="D1" s="291"/>
      <c r="E1" s="291"/>
      <c r="F1" s="291"/>
      <c r="G1" s="291"/>
      <c r="H1" s="291"/>
      <c r="U1" s="359" t="s">
        <v>212</v>
      </c>
    </row>
    <row r="2" spans="1:22" s="287" customFormat="1" ht="8.25" customHeight="1">
      <c r="A2" s="292"/>
      <c r="B2" s="292"/>
      <c r="C2" s="292"/>
      <c r="D2" s="292"/>
      <c r="E2" s="292"/>
      <c r="F2" s="292"/>
    </row>
    <row r="3" spans="1:22" s="288" customFormat="1" ht="29.25" customHeight="1">
      <c r="A3" s="293" t="s">
        <v>186</v>
      </c>
      <c r="B3" s="304" t="s">
        <v>425</v>
      </c>
      <c r="C3" s="304" t="s">
        <v>462</v>
      </c>
      <c r="D3" s="318" t="s">
        <v>377</v>
      </c>
      <c r="E3" s="318" t="s">
        <v>377</v>
      </c>
      <c r="F3" s="318" t="s">
        <v>377</v>
      </c>
      <c r="G3" s="318" t="s">
        <v>377</v>
      </c>
      <c r="H3" s="318" t="s">
        <v>377</v>
      </c>
      <c r="I3" s="318" t="s">
        <v>377</v>
      </c>
      <c r="J3" s="318" t="s">
        <v>377</v>
      </c>
      <c r="K3" s="318" t="s">
        <v>377</v>
      </c>
      <c r="L3" s="318" t="s">
        <v>377</v>
      </c>
      <c r="M3" s="318" t="s">
        <v>377</v>
      </c>
      <c r="N3" s="332" t="s">
        <v>377</v>
      </c>
      <c r="O3" s="318" t="s">
        <v>377</v>
      </c>
      <c r="P3" s="332" t="s">
        <v>377</v>
      </c>
      <c r="Q3" s="339" t="s">
        <v>292</v>
      </c>
      <c r="R3" s="346" t="s">
        <v>293</v>
      </c>
      <c r="S3" s="339" t="s">
        <v>38</v>
      </c>
      <c r="T3" s="339"/>
      <c r="U3" s="360" t="s">
        <v>464</v>
      </c>
    </row>
    <row r="4" spans="1:22" s="288" customFormat="1" ht="29.25" customHeight="1">
      <c r="A4" s="294"/>
      <c r="B4" s="305"/>
      <c r="C4" s="305"/>
      <c r="D4" s="319"/>
      <c r="E4" s="319"/>
      <c r="F4" s="319"/>
      <c r="G4" s="319"/>
      <c r="H4" s="319"/>
      <c r="I4" s="319"/>
      <c r="J4" s="319"/>
      <c r="K4" s="330"/>
      <c r="L4" s="330"/>
      <c r="M4" s="330"/>
      <c r="N4" s="333"/>
      <c r="O4" s="330"/>
      <c r="P4" s="333"/>
      <c r="Q4" s="340"/>
      <c r="R4" s="347"/>
      <c r="S4" s="341"/>
      <c r="T4" s="341"/>
      <c r="U4" s="361"/>
    </row>
    <row r="5" spans="1:22" s="288" customFormat="1" ht="29.25" customHeight="1">
      <c r="A5" s="294"/>
      <c r="B5" s="305"/>
      <c r="C5" s="305"/>
      <c r="D5" s="320" t="s">
        <v>335</v>
      </c>
      <c r="E5" s="320" t="s">
        <v>335</v>
      </c>
      <c r="F5" s="320" t="s">
        <v>335</v>
      </c>
      <c r="G5" s="320" t="s">
        <v>335</v>
      </c>
      <c r="H5" s="320" t="s">
        <v>335</v>
      </c>
      <c r="I5" s="320" t="s">
        <v>335</v>
      </c>
      <c r="J5" s="320" t="s">
        <v>335</v>
      </c>
      <c r="K5" s="320" t="s">
        <v>335</v>
      </c>
      <c r="L5" s="320" t="s">
        <v>335</v>
      </c>
      <c r="M5" s="320" t="s">
        <v>335</v>
      </c>
      <c r="N5" s="320" t="s">
        <v>335</v>
      </c>
      <c r="O5" s="320" t="s">
        <v>335</v>
      </c>
      <c r="P5" s="335" t="s">
        <v>335</v>
      </c>
      <c r="Q5" s="340"/>
      <c r="R5" s="347"/>
      <c r="S5" s="341"/>
      <c r="T5" s="341"/>
      <c r="U5" s="361"/>
    </row>
    <row r="6" spans="1:22" s="288" customFormat="1" ht="61.5" customHeight="1">
      <c r="A6" s="294"/>
      <c r="B6" s="306"/>
      <c r="C6" s="306"/>
      <c r="D6" s="321"/>
      <c r="E6" s="325"/>
      <c r="F6" s="325"/>
      <c r="G6" s="325"/>
      <c r="H6" s="325"/>
      <c r="I6" s="325"/>
      <c r="J6" s="325"/>
      <c r="K6" s="325"/>
      <c r="L6" s="325"/>
      <c r="M6" s="325"/>
      <c r="N6" s="325"/>
      <c r="O6" s="325"/>
      <c r="P6" s="325"/>
      <c r="Q6" s="341"/>
      <c r="R6" s="340"/>
      <c r="S6" s="341"/>
      <c r="T6" s="341"/>
      <c r="U6" s="362"/>
    </row>
    <row r="7" spans="1:22" s="288" customFormat="1" ht="45" customHeight="1">
      <c r="A7" s="295"/>
      <c r="B7" s="307" t="s">
        <v>476</v>
      </c>
      <c r="C7" s="307" t="s">
        <v>476</v>
      </c>
      <c r="D7" s="322" t="s">
        <v>480</v>
      </c>
      <c r="E7" s="322" t="s">
        <v>160</v>
      </c>
      <c r="F7" s="326" t="s">
        <v>201</v>
      </c>
      <c r="G7" s="326" t="s">
        <v>348</v>
      </c>
      <c r="H7" s="326" t="s">
        <v>481</v>
      </c>
      <c r="I7" s="326" t="s">
        <v>113</v>
      </c>
      <c r="J7" s="326" t="s">
        <v>182</v>
      </c>
      <c r="K7" s="331" t="s">
        <v>482</v>
      </c>
      <c r="L7" s="331" t="s">
        <v>272</v>
      </c>
      <c r="M7" s="331" t="s">
        <v>116</v>
      </c>
      <c r="N7" s="334" t="s">
        <v>325</v>
      </c>
      <c r="O7" s="331" t="s">
        <v>189</v>
      </c>
      <c r="P7" s="334" t="s">
        <v>382</v>
      </c>
      <c r="Q7" s="322" t="s">
        <v>483</v>
      </c>
      <c r="R7" s="348" t="s">
        <v>295</v>
      </c>
      <c r="S7" s="322" t="s">
        <v>342</v>
      </c>
      <c r="T7" s="322" t="s">
        <v>458</v>
      </c>
      <c r="U7" s="363" t="s">
        <v>128</v>
      </c>
      <c r="V7" s="368"/>
    </row>
    <row r="8" spans="1:22" s="289" customFormat="1" ht="90" customHeight="1">
      <c r="A8" s="296">
        <f>'2（収支報告書)'!A40</f>
        <v>0</v>
      </c>
      <c r="B8" s="308" t="str">
        <f>IF('2（収支報告書)'!$B40="","",('2（収支報告書)'!$B40))</f>
        <v/>
      </c>
      <c r="C8" s="314"/>
      <c r="D8" s="314"/>
      <c r="E8" s="314"/>
      <c r="F8" s="314"/>
      <c r="G8" s="314"/>
      <c r="H8" s="314"/>
      <c r="I8" s="314"/>
      <c r="J8" s="314"/>
      <c r="K8" s="314"/>
      <c r="L8" s="314"/>
      <c r="M8" s="314"/>
      <c r="N8" s="314"/>
      <c r="O8" s="314"/>
      <c r="P8" s="314"/>
      <c r="Q8" s="342" t="str">
        <f t="shared" ref="Q8:Q71" si="0">IF(SUM(D8:P8)=0,"",SUM(D8:P8))</f>
        <v/>
      </c>
      <c r="R8" s="342" t="str">
        <f t="shared" ref="R8:R71" si="1">IF(SUM(B8,C8,Q8)=0,"",SUM(B8,C8,Q8))</f>
        <v/>
      </c>
      <c r="S8" s="351"/>
      <c r="T8" s="355"/>
      <c r="U8" s="364" t="str">
        <f t="shared" ref="U8:U71" si="2">IF(SUM(C8,Q8)=0,"",(SUM(C8,Q8)))</f>
        <v/>
      </c>
    </row>
    <row r="9" spans="1:22" s="289" customFormat="1" ht="90" customHeight="1">
      <c r="A9" s="297">
        <f>'2（収支報告書)'!A41</f>
        <v>0</v>
      </c>
      <c r="B9" s="309" t="str">
        <f>IF('2（収支報告書)'!$B41="","",('2（収支報告書)'!$B41))</f>
        <v/>
      </c>
      <c r="C9" s="315"/>
      <c r="D9" s="315"/>
      <c r="E9" s="315"/>
      <c r="F9" s="315"/>
      <c r="G9" s="315"/>
      <c r="H9" s="315"/>
      <c r="I9" s="315"/>
      <c r="J9" s="315"/>
      <c r="K9" s="315"/>
      <c r="L9" s="315"/>
      <c r="M9" s="315"/>
      <c r="N9" s="315"/>
      <c r="O9" s="315"/>
      <c r="P9" s="315"/>
      <c r="Q9" s="343" t="str">
        <f t="shared" si="0"/>
        <v/>
      </c>
      <c r="R9" s="343" t="str">
        <f t="shared" si="1"/>
        <v/>
      </c>
      <c r="S9" s="352"/>
      <c r="T9" s="356"/>
      <c r="U9" s="365" t="str">
        <f t="shared" si="2"/>
        <v/>
      </c>
    </row>
    <row r="10" spans="1:22" s="289" customFormat="1" ht="90" customHeight="1">
      <c r="A10" s="297">
        <f>'2（収支報告書)'!A42</f>
        <v>0</v>
      </c>
      <c r="B10" s="309" t="str">
        <f>IF('2（収支報告書)'!$B42="","",('2（収支報告書)'!$B42))</f>
        <v/>
      </c>
      <c r="C10" s="315"/>
      <c r="D10" s="315"/>
      <c r="E10" s="315"/>
      <c r="F10" s="315"/>
      <c r="G10" s="315"/>
      <c r="H10" s="315"/>
      <c r="I10" s="315"/>
      <c r="J10" s="315"/>
      <c r="K10" s="315"/>
      <c r="L10" s="315"/>
      <c r="M10" s="315"/>
      <c r="N10" s="315"/>
      <c r="O10" s="315"/>
      <c r="P10" s="315"/>
      <c r="Q10" s="343" t="str">
        <f t="shared" si="0"/>
        <v/>
      </c>
      <c r="R10" s="343" t="str">
        <f t="shared" si="1"/>
        <v/>
      </c>
      <c r="S10" s="352"/>
      <c r="T10" s="356"/>
      <c r="U10" s="365" t="str">
        <f t="shared" si="2"/>
        <v/>
      </c>
    </row>
    <row r="11" spans="1:22" s="289" customFormat="1" ht="90" customHeight="1">
      <c r="A11" s="297">
        <f>'2（収支報告書)'!A43</f>
        <v>0</v>
      </c>
      <c r="B11" s="309" t="str">
        <f>IF('2（収支報告書)'!$B43="","",('2（収支報告書)'!$B43))</f>
        <v/>
      </c>
      <c r="C11" s="315"/>
      <c r="D11" s="315"/>
      <c r="E11" s="315"/>
      <c r="F11" s="315"/>
      <c r="G11" s="315"/>
      <c r="H11" s="315"/>
      <c r="I11" s="315"/>
      <c r="J11" s="315"/>
      <c r="K11" s="315"/>
      <c r="L11" s="315"/>
      <c r="M11" s="315"/>
      <c r="N11" s="315"/>
      <c r="O11" s="315"/>
      <c r="P11" s="315"/>
      <c r="Q11" s="343" t="str">
        <f t="shared" si="0"/>
        <v/>
      </c>
      <c r="R11" s="343" t="str">
        <f t="shared" si="1"/>
        <v/>
      </c>
      <c r="S11" s="352"/>
      <c r="T11" s="356"/>
      <c r="U11" s="365" t="str">
        <f t="shared" si="2"/>
        <v/>
      </c>
    </row>
    <row r="12" spans="1:22" s="289" customFormat="1" ht="90" customHeight="1">
      <c r="A12" s="297">
        <f>'2（収支報告書)'!A44</f>
        <v>0</v>
      </c>
      <c r="B12" s="309" t="str">
        <f>IF('2（収支報告書)'!$B44="","",('2（収支報告書)'!$B44))</f>
        <v/>
      </c>
      <c r="C12" s="315"/>
      <c r="D12" s="315"/>
      <c r="E12" s="315"/>
      <c r="F12" s="315"/>
      <c r="G12" s="315"/>
      <c r="H12" s="315"/>
      <c r="I12" s="315"/>
      <c r="J12" s="315"/>
      <c r="K12" s="315"/>
      <c r="L12" s="315"/>
      <c r="M12" s="315"/>
      <c r="N12" s="315"/>
      <c r="O12" s="315"/>
      <c r="P12" s="315"/>
      <c r="Q12" s="343" t="str">
        <f t="shared" si="0"/>
        <v/>
      </c>
      <c r="R12" s="343" t="str">
        <f t="shared" si="1"/>
        <v/>
      </c>
      <c r="S12" s="352"/>
      <c r="T12" s="356"/>
      <c r="U12" s="365" t="str">
        <f t="shared" si="2"/>
        <v/>
      </c>
    </row>
    <row r="13" spans="1:22" s="289" customFormat="1" ht="90" customHeight="1">
      <c r="A13" s="297">
        <f>'2（収支報告書)'!A45</f>
        <v>0</v>
      </c>
      <c r="B13" s="309" t="str">
        <f>IF('2（収支報告書)'!$B45="","",('2（収支報告書)'!$B45))</f>
        <v/>
      </c>
      <c r="C13" s="315"/>
      <c r="D13" s="315"/>
      <c r="E13" s="315"/>
      <c r="F13" s="315"/>
      <c r="G13" s="315"/>
      <c r="H13" s="315"/>
      <c r="I13" s="315"/>
      <c r="J13" s="315"/>
      <c r="K13" s="315"/>
      <c r="L13" s="315"/>
      <c r="M13" s="315"/>
      <c r="N13" s="315"/>
      <c r="O13" s="315"/>
      <c r="P13" s="315"/>
      <c r="Q13" s="343" t="str">
        <f t="shared" si="0"/>
        <v/>
      </c>
      <c r="R13" s="343" t="str">
        <f t="shared" si="1"/>
        <v/>
      </c>
      <c r="S13" s="352"/>
      <c r="T13" s="356"/>
      <c r="U13" s="365" t="str">
        <f t="shared" si="2"/>
        <v/>
      </c>
    </row>
    <row r="14" spans="1:22" s="289" customFormat="1" ht="90" customHeight="1">
      <c r="A14" s="297">
        <f>'2（収支報告書)'!A46</f>
        <v>0</v>
      </c>
      <c r="B14" s="309" t="str">
        <f>IF('2（収支報告書)'!$B46="","",('2（収支報告書)'!$B46))</f>
        <v/>
      </c>
      <c r="C14" s="315"/>
      <c r="D14" s="315"/>
      <c r="E14" s="315"/>
      <c r="F14" s="315"/>
      <c r="G14" s="315"/>
      <c r="H14" s="315"/>
      <c r="I14" s="315"/>
      <c r="J14" s="315"/>
      <c r="K14" s="315"/>
      <c r="L14" s="315"/>
      <c r="M14" s="315"/>
      <c r="N14" s="315"/>
      <c r="O14" s="315"/>
      <c r="P14" s="315"/>
      <c r="Q14" s="343" t="str">
        <f t="shared" si="0"/>
        <v/>
      </c>
      <c r="R14" s="343" t="str">
        <f t="shared" si="1"/>
        <v/>
      </c>
      <c r="S14" s="352"/>
      <c r="T14" s="356"/>
      <c r="U14" s="365" t="str">
        <f t="shared" si="2"/>
        <v/>
      </c>
    </row>
    <row r="15" spans="1:22" s="289" customFormat="1" ht="90" customHeight="1">
      <c r="A15" s="297">
        <f>'2（収支報告書)'!A47</f>
        <v>0</v>
      </c>
      <c r="B15" s="309" t="str">
        <f>IF('2（収支報告書)'!$B47="","",('2（収支報告書)'!$B47))</f>
        <v/>
      </c>
      <c r="C15" s="315"/>
      <c r="D15" s="315"/>
      <c r="E15" s="315"/>
      <c r="F15" s="315"/>
      <c r="G15" s="315"/>
      <c r="H15" s="315"/>
      <c r="I15" s="315"/>
      <c r="J15" s="315"/>
      <c r="K15" s="315"/>
      <c r="L15" s="315"/>
      <c r="M15" s="315"/>
      <c r="N15" s="315"/>
      <c r="O15" s="315"/>
      <c r="P15" s="315"/>
      <c r="Q15" s="343" t="str">
        <f t="shared" si="0"/>
        <v/>
      </c>
      <c r="R15" s="343" t="str">
        <f t="shared" si="1"/>
        <v/>
      </c>
      <c r="S15" s="352"/>
      <c r="T15" s="356"/>
      <c r="U15" s="365" t="str">
        <f t="shared" si="2"/>
        <v/>
      </c>
    </row>
    <row r="16" spans="1:22" s="289" customFormat="1" ht="90" customHeight="1">
      <c r="A16" s="297">
        <f>'2（収支報告書)'!A48</f>
        <v>0</v>
      </c>
      <c r="B16" s="309" t="str">
        <f>IF('2（収支報告書)'!$B48="","",('2（収支報告書)'!$B48))</f>
        <v/>
      </c>
      <c r="C16" s="315"/>
      <c r="D16" s="315"/>
      <c r="E16" s="315"/>
      <c r="F16" s="315"/>
      <c r="G16" s="315"/>
      <c r="H16" s="315"/>
      <c r="I16" s="315"/>
      <c r="J16" s="315"/>
      <c r="K16" s="315"/>
      <c r="L16" s="315"/>
      <c r="M16" s="315"/>
      <c r="N16" s="315"/>
      <c r="O16" s="315"/>
      <c r="P16" s="315"/>
      <c r="Q16" s="343" t="str">
        <f t="shared" si="0"/>
        <v/>
      </c>
      <c r="R16" s="343" t="str">
        <f t="shared" si="1"/>
        <v/>
      </c>
      <c r="S16" s="352"/>
      <c r="T16" s="356"/>
      <c r="U16" s="365" t="str">
        <f t="shared" si="2"/>
        <v/>
      </c>
    </row>
    <row r="17" spans="1:21" s="289" customFormat="1" ht="90" customHeight="1">
      <c r="A17" s="297">
        <f>'2（収支報告書)'!A49</f>
        <v>0</v>
      </c>
      <c r="B17" s="309" t="str">
        <f>IF('2（収支報告書)'!$B49="","",('2（収支報告書)'!$B49))</f>
        <v/>
      </c>
      <c r="C17" s="315"/>
      <c r="D17" s="315"/>
      <c r="E17" s="315"/>
      <c r="F17" s="315"/>
      <c r="G17" s="315"/>
      <c r="H17" s="315"/>
      <c r="I17" s="315"/>
      <c r="J17" s="315"/>
      <c r="K17" s="315"/>
      <c r="L17" s="315"/>
      <c r="M17" s="315"/>
      <c r="N17" s="315"/>
      <c r="O17" s="315"/>
      <c r="P17" s="315"/>
      <c r="Q17" s="343" t="str">
        <f t="shared" si="0"/>
        <v/>
      </c>
      <c r="R17" s="343" t="str">
        <f t="shared" si="1"/>
        <v/>
      </c>
      <c r="S17" s="352"/>
      <c r="T17" s="356"/>
      <c r="U17" s="365" t="str">
        <f t="shared" si="2"/>
        <v/>
      </c>
    </row>
    <row r="18" spans="1:21" s="289" customFormat="1" ht="90" customHeight="1">
      <c r="A18" s="297">
        <f>'2（収支報告書)'!A50</f>
        <v>0</v>
      </c>
      <c r="B18" s="309" t="str">
        <f>IF('2（収支報告書)'!$B50="","",('2（収支報告書)'!$B50))</f>
        <v/>
      </c>
      <c r="C18" s="315"/>
      <c r="D18" s="315"/>
      <c r="E18" s="315"/>
      <c r="F18" s="315"/>
      <c r="G18" s="315"/>
      <c r="H18" s="315"/>
      <c r="I18" s="315"/>
      <c r="J18" s="315"/>
      <c r="K18" s="315"/>
      <c r="L18" s="315"/>
      <c r="M18" s="315"/>
      <c r="N18" s="315"/>
      <c r="O18" s="315"/>
      <c r="P18" s="315"/>
      <c r="Q18" s="343" t="str">
        <f t="shared" si="0"/>
        <v/>
      </c>
      <c r="R18" s="343" t="str">
        <f t="shared" si="1"/>
        <v/>
      </c>
      <c r="S18" s="352"/>
      <c r="T18" s="356"/>
      <c r="U18" s="365" t="str">
        <f t="shared" si="2"/>
        <v/>
      </c>
    </row>
    <row r="19" spans="1:21" s="289" customFormat="1" ht="90" customHeight="1">
      <c r="A19" s="297">
        <f>'2（収支報告書)'!A51</f>
        <v>0</v>
      </c>
      <c r="B19" s="309" t="str">
        <f>IF('2（収支報告書)'!$B51="","",('2（収支報告書)'!$B51))</f>
        <v/>
      </c>
      <c r="C19" s="315"/>
      <c r="D19" s="315"/>
      <c r="E19" s="315"/>
      <c r="F19" s="315"/>
      <c r="G19" s="315"/>
      <c r="H19" s="315"/>
      <c r="I19" s="315"/>
      <c r="J19" s="315"/>
      <c r="K19" s="315"/>
      <c r="L19" s="315"/>
      <c r="M19" s="315"/>
      <c r="N19" s="315"/>
      <c r="O19" s="315"/>
      <c r="P19" s="315"/>
      <c r="Q19" s="343" t="str">
        <f t="shared" si="0"/>
        <v/>
      </c>
      <c r="R19" s="343" t="str">
        <f t="shared" si="1"/>
        <v/>
      </c>
      <c r="S19" s="352"/>
      <c r="T19" s="356"/>
      <c r="U19" s="365" t="str">
        <f t="shared" si="2"/>
        <v/>
      </c>
    </row>
    <row r="20" spans="1:21" s="289" customFormat="1" ht="90" customHeight="1">
      <c r="A20" s="297">
        <f>'2（収支報告書)'!A52</f>
        <v>0</v>
      </c>
      <c r="B20" s="309" t="str">
        <f>IF('2（収支報告書)'!$B52="","",('2（収支報告書)'!$B52))</f>
        <v/>
      </c>
      <c r="C20" s="315"/>
      <c r="D20" s="315"/>
      <c r="E20" s="315"/>
      <c r="F20" s="315"/>
      <c r="G20" s="315"/>
      <c r="H20" s="315"/>
      <c r="I20" s="315"/>
      <c r="J20" s="315"/>
      <c r="K20" s="315"/>
      <c r="L20" s="315"/>
      <c r="M20" s="315"/>
      <c r="N20" s="315"/>
      <c r="O20" s="315"/>
      <c r="P20" s="315"/>
      <c r="Q20" s="343" t="str">
        <f t="shared" si="0"/>
        <v/>
      </c>
      <c r="R20" s="343" t="str">
        <f t="shared" si="1"/>
        <v/>
      </c>
      <c r="S20" s="352"/>
      <c r="T20" s="356"/>
      <c r="U20" s="365" t="str">
        <f t="shared" si="2"/>
        <v/>
      </c>
    </row>
    <row r="21" spans="1:21" s="289" customFormat="1" ht="90" customHeight="1">
      <c r="A21" s="297">
        <f>'2（収支報告書)'!A53</f>
        <v>0</v>
      </c>
      <c r="B21" s="309" t="str">
        <f>IF('2（収支報告書)'!$B53="","",('2（収支報告書)'!$B53))</f>
        <v/>
      </c>
      <c r="C21" s="315"/>
      <c r="D21" s="315"/>
      <c r="E21" s="315"/>
      <c r="F21" s="315"/>
      <c r="G21" s="315"/>
      <c r="H21" s="315"/>
      <c r="I21" s="315"/>
      <c r="J21" s="315"/>
      <c r="K21" s="315"/>
      <c r="L21" s="315"/>
      <c r="M21" s="315"/>
      <c r="N21" s="315"/>
      <c r="O21" s="315"/>
      <c r="P21" s="315"/>
      <c r="Q21" s="343" t="str">
        <f t="shared" si="0"/>
        <v/>
      </c>
      <c r="R21" s="343" t="str">
        <f t="shared" si="1"/>
        <v/>
      </c>
      <c r="S21" s="352"/>
      <c r="T21" s="356"/>
      <c r="U21" s="365" t="str">
        <f t="shared" si="2"/>
        <v/>
      </c>
    </row>
    <row r="22" spans="1:21" s="289" customFormat="1" ht="90" customHeight="1">
      <c r="A22" s="297">
        <f>'2（収支報告書)'!A54</f>
        <v>0</v>
      </c>
      <c r="B22" s="309" t="str">
        <f>IF('2（収支報告書)'!$B54="","",('2（収支報告書)'!$B54))</f>
        <v/>
      </c>
      <c r="C22" s="315"/>
      <c r="D22" s="315"/>
      <c r="E22" s="315"/>
      <c r="F22" s="315"/>
      <c r="G22" s="315"/>
      <c r="H22" s="315"/>
      <c r="I22" s="315"/>
      <c r="J22" s="315"/>
      <c r="K22" s="315"/>
      <c r="L22" s="315"/>
      <c r="M22" s="315"/>
      <c r="N22" s="315"/>
      <c r="O22" s="315"/>
      <c r="P22" s="315"/>
      <c r="Q22" s="343" t="str">
        <f t="shared" si="0"/>
        <v/>
      </c>
      <c r="R22" s="343" t="str">
        <f t="shared" si="1"/>
        <v/>
      </c>
      <c r="S22" s="352"/>
      <c r="T22" s="356"/>
      <c r="U22" s="365" t="str">
        <f t="shared" si="2"/>
        <v/>
      </c>
    </row>
    <row r="23" spans="1:21" s="289" customFormat="1" ht="90" customHeight="1">
      <c r="A23" s="297">
        <f>'2（収支報告書)'!A55</f>
        <v>0</v>
      </c>
      <c r="B23" s="309" t="str">
        <f>IF('2（収支報告書)'!$B55="","",('2（収支報告書)'!$B55))</f>
        <v/>
      </c>
      <c r="C23" s="315"/>
      <c r="D23" s="315"/>
      <c r="E23" s="315"/>
      <c r="F23" s="315"/>
      <c r="G23" s="315"/>
      <c r="H23" s="315"/>
      <c r="I23" s="315"/>
      <c r="J23" s="315"/>
      <c r="K23" s="315"/>
      <c r="L23" s="315"/>
      <c r="M23" s="315"/>
      <c r="N23" s="315"/>
      <c r="O23" s="315"/>
      <c r="P23" s="315"/>
      <c r="Q23" s="343" t="str">
        <f t="shared" si="0"/>
        <v/>
      </c>
      <c r="R23" s="343" t="str">
        <f t="shared" si="1"/>
        <v/>
      </c>
      <c r="S23" s="352"/>
      <c r="T23" s="356"/>
      <c r="U23" s="365" t="str">
        <f t="shared" si="2"/>
        <v/>
      </c>
    </row>
    <row r="24" spans="1:21" s="289" customFormat="1" ht="90" customHeight="1">
      <c r="A24" s="297">
        <f>'2（収支報告書)'!A56</f>
        <v>0</v>
      </c>
      <c r="B24" s="309" t="str">
        <f>IF('2（収支報告書)'!$B56="","",('2（収支報告書)'!$B56))</f>
        <v/>
      </c>
      <c r="C24" s="315"/>
      <c r="D24" s="315"/>
      <c r="E24" s="315"/>
      <c r="F24" s="315"/>
      <c r="G24" s="315"/>
      <c r="H24" s="315"/>
      <c r="I24" s="315"/>
      <c r="J24" s="315"/>
      <c r="K24" s="315"/>
      <c r="L24" s="315"/>
      <c r="M24" s="315"/>
      <c r="N24" s="315"/>
      <c r="O24" s="315"/>
      <c r="P24" s="315"/>
      <c r="Q24" s="343" t="str">
        <f t="shared" si="0"/>
        <v/>
      </c>
      <c r="R24" s="343" t="str">
        <f t="shared" si="1"/>
        <v/>
      </c>
      <c r="S24" s="352"/>
      <c r="T24" s="356"/>
      <c r="U24" s="365" t="str">
        <f t="shared" si="2"/>
        <v/>
      </c>
    </row>
    <row r="25" spans="1:21" s="289" customFormat="1" ht="90" customHeight="1">
      <c r="A25" s="297">
        <f>'2（収支報告書)'!A57</f>
        <v>0</v>
      </c>
      <c r="B25" s="309" t="str">
        <f>IF('2（収支報告書)'!$B57="","",('2（収支報告書)'!$B57))</f>
        <v/>
      </c>
      <c r="C25" s="315"/>
      <c r="D25" s="315"/>
      <c r="E25" s="315"/>
      <c r="F25" s="315"/>
      <c r="G25" s="315"/>
      <c r="H25" s="315"/>
      <c r="I25" s="315"/>
      <c r="J25" s="315"/>
      <c r="K25" s="315"/>
      <c r="L25" s="315"/>
      <c r="M25" s="315"/>
      <c r="N25" s="315"/>
      <c r="O25" s="315"/>
      <c r="P25" s="315"/>
      <c r="Q25" s="343" t="str">
        <f t="shared" si="0"/>
        <v/>
      </c>
      <c r="R25" s="343" t="str">
        <f t="shared" si="1"/>
        <v/>
      </c>
      <c r="S25" s="352"/>
      <c r="T25" s="356"/>
      <c r="U25" s="365" t="str">
        <f t="shared" si="2"/>
        <v/>
      </c>
    </row>
    <row r="26" spans="1:21" s="289" customFormat="1" ht="90" customHeight="1">
      <c r="A26" s="297">
        <f>'2（収支報告書)'!A58</f>
        <v>0</v>
      </c>
      <c r="B26" s="309" t="str">
        <f>IF('2（収支報告書)'!$B58="","",('2（収支報告書)'!$B58))</f>
        <v/>
      </c>
      <c r="C26" s="315"/>
      <c r="D26" s="315"/>
      <c r="E26" s="315"/>
      <c r="F26" s="315"/>
      <c r="G26" s="315"/>
      <c r="H26" s="315"/>
      <c r="I26" s="315"/>
      <c r="J26" s="315"/>
      <c r="K26" s="315"/>
      <c r="L26" s="315"/>
      <c r="M26" s="315"/>
      <c r="N26" s="315"/>
      <c r="O26" s="315"/>
      <c r="P26" s="315"/>
      <c r="Q26" s="343" t="str">
        <f t="shared" si="0"/>
        <v/>
      </c>
      <c r="R26" s="343" t="str">
        <f t="shared" si="1"/>
        <v/>
      </c>
      <c r="S26" s="352"/>
      <c r="T26" s="356"/>
      <c r="U26" s="365" t="str">
        <f t="shared" si="2"/>
        <v/>
      </c>
    </row>
    <row r="27" spans="1:21" s="289" customFormat="1" ht="90" customHeight="1">
      <c r="A27" s="297">
        <f>'2（収支報告書)'!A59</f>
        <v>0</v>
      </c>
      <c r="B27" s="309" t="str">
        <f>IF('2（収支報告書)'!$B59="","",('2（収支報告書)'!$B59))</f>
        <v/>
      </c>
      <c r="C27" s="315"/>
      <c r="D27" s="315"/>
      <c r="E27" s="315"/>
      <c r="F27" s="315"/>
      <c r="G27" s="315"/>
      <c r="H27" s="315"/>
      <c r="I27" s="315"/>
      <c r="J27" s="315"/>
      <c r="K27" s="315"/>
      <c r="L27" s="315"/>
      <c r="M27" s="315"/>
      <c r="N27" s="315"/>
      <c r="O27" s="315"/>
      <c r="P27" s="315"/>
      <c r="Q27" s="343" t="str">
        <f t="shared" si="0"/>
        <v/>
      </c>
      <c r="R27" s="343" t="str">
        <f t="shared" si="1"/>
        <v/>
      </c>
      <c r="S27" s="352"/>
      <c r="T27" s="356"/>
      <c r="U27" s="365" t="str">
        <f t="shared" si="2"/>
        <v/>
      </c>
    </row>
    <row r="28" spans="1:21" s="289" customFormat="1" ht="90" customHeight="1">
      <c r="A28" s="297">
        <f>'2（収支報告書)'!A60</f>
        <v>0</v>
      </c>
      <c r="B28" s="309" t="str">
        <f>IF('2（収支報告書)'!$B60="","",('2（収支報告書)'!$B60))</f>
        <v/>
      </c>
      <c r="C28" s="315"/>
      <c r="D28" s="315"/>
      <c r="E28" s="315"/>
      <c r="F28" s="315"/>
      <c r="G28" s="315"/>
      <c r="H28" s="315"/>
      <c r="I28" s="315"/>
      <c r="J28" s="315"/>
      <c r="K28" s="315"/>
      <c r="L28" s="315"/>
      <c r="M28" s="315"/>
      <c r="N28" s="315"/>
      <c r="O28" s="315"/>
      <c r="P28" s="315"/>
      <c r="Q28" s="343" t="str">
        <f t="shared" si="0"/>
        <v/>
      </c>
      <c r="R28" s="343" t="str">
        <f t="shared" si="1"/>
        <v/>
      </c>
      <c r="S28" s="352"/>
      <c r="T28" s="356"/>
      <c r="U28" s="365" t="str">
        <f t="shared" si="2"/>
        <v/>
      </c>
    </row>
    <row r="29" spans="1:21" s="289" customFormat="1" ht="90" customHeight="1">
      <c r="A29" s="297">
        <f>'2（収支報告書)'!A61</f>
        <v>0</v>
      </c>
      <c r="B29" s="309" t="str">
        <f>IF('2（収支報告書)'!$B61="","",('2（収支報告書)'!$B61))</f>
        <v/>
      </c>
      <c r="C29" s="315"/>
      <c r="D29" s="315"/>
      <c r="E29" s="315"/>
      <c r="F29" s="315"/>
      <c r="G29" s="315"/>
      <c r="H29" s="315"/>
      <c r="I29" s="315"/>
      <c r="J29" s="315"/>
      <c r="K29" s="315"/>
      <c r="L29" s="315"/>
      <c r="M29" s="315"/>
      <c r="N29" s="315"/>
      <c r="O29" s="315"/>
      <c r="P29" s="315"/>
      <c r="Q29" s="343" t="str">
        <f t="shared" si="0"/>
        <v/>
      </c>
      <c r="R29" s="343" t="str">
        <f t="shared" si="1"/>
        <v/>
      </c>
      <c r="S29" s="352"/>
      <c r="T29" s="356"/>
      <c r="U29" s="365" t="str">
        <f t="shared" si="2"/>
        <v/>
      </c>
    </row>
    <row r="30" spans="1:21" s="289" customFormat="1" ht="90" hidden="1" customHeight="1">
      <c r="A30" s="297">
        <f>'2（収支報告書)'!A62</f>
        <v>0</v>
      </c>
      <c r="B30" s="309" t="str">
        <f>IF('2（収支報告書)'!$B62="","",('2（収支報告書)'!$B62))</f>
        <v/>
      </c>
      <c r="C30" s="316"/>
      <c r="D30" s="316"/>
      <c r="E30" s="316"/>
      <c r="F30" s="315"/>
      <c r="G30" s="315"/>
      <c r="H30" s="315"/>
      <c r="I30" s="315"/>
      <c r="J30" s="315"/>
      <c r="K30" s="315"/>
      <c r="L30" s="315"/>
      <c r="M30" s="315"/>
      <c r="N30" s="315"/>
      <c r="O30" s="315"/>
      <c r="P30" s="315"/>
      <c r="Q30" s="343" t="str">
        <f t="shared" si="0"/>
        <v/>
      </c>
      <c r="R30" s="343" t="str">
        <f t="shared" si="1"/>
        <v/>
      </c>
      <c r="S30" s="352"/>
      <c r="T30" s="356"/>
      <c r="U30" s="365" t="str">
        <f t="shared" si="2"/>
        <v/>
      </c>
    </row>
    <row r="31" spans="1:21" s="289" customFormat="1" ht="90" hidden="1" customHeight="1">
      <c r="A31" s="297">
        <f>'2（収支報告書)'!A63</f>
        <v>0</v>
      </c>
      <c r="B31" s="309" t="str">
        <f>IF('2（収支報告書)'!$B63="","",('2（収支報告書)'!$B63))</f>
        <v/>
      </c>
      <c r="C31" s="316"/>
      <c r="D31" s="316"/>
      <c r="E31" s="316"/>
      <c r="F31" s="315"/>
      <c r="G31" s="315"/>
      <c r="H31" s="315"/>
      <c r="I31" s="315"/>
      <c r="J31" s="315"/>
      <c r="K31" s="315"/>
      <c r="L31" s="315"/>
      <c r="M31" s="315"/>
      <c r="N31" s="315"/>
      <c r="O31" s="315"/>
      <c r="P31" s="315"/>
      <c r="Q31" s="343" t="str">
        <f t="shared" si="0"/>
        <v/>
      </c>
      <c r="R31" s="343" t="str">
        <f t="shared" si="1"/>
        <v/>
      </c>
      <c r="S31" s="352"/>
      <c r="T31" s="356"/>
      <c r="U31" s="365" t="str">
        <f t="shared" si="2"/>
        <v/>
      </c>
    </row>
    <row r="32" spans="1:21" s="289" customFormat="1" ht="90" hidden="1" customHeight="1">
      <c r="A32" s="297">
        <f>'2（収支報告書)'!A64</f>
        <v>0</v>
      </c>
      <c r="B32" s="309" t="str">
        <f>IF('2（収支報告書)'!$B64="","",('2（収支報告書)'!$B64))</f>
        <v/>
      </c>
      <c r="C32" s="316"/>
      <c r="D32" s="316"/>
      <c r="E32" s="316"/>
      <c r="F32" s="315"/>
      <c r="G32" s="315"/>
      <c r="H32" s="315"/>
      <c r="I32" s="315"/>
      <c r="J32" s="315"/>
      <c r="K32" s="315"/>
      <c r="L32" s="315"/>
      <c r="M32" s="315"/>
      <c r="N32" s="315"/>
      <c r="O32" s="315"/>
      <c r="P32" s="315"/>
      <c r="Q32" s="343" t="str">
        <f t="shared" si="0"/>
        <v/>
      </c>
      <c r="R32" s="343" t="str">
        <f t="shared" si="1"/>
        <v/>
      </c>
      <c r="S32" s="352"/>
      <c r="T32" s="356"/>
      <c r="U32" s="365" t="str">
        <f t="shared" si="2"/>
        <v/>
      </c>
    </row>
    <row r="33" spans="1:21" s="289" customFormat="1" ht="90" hidden="1" customHeight="1">
      <c r="A33" s="297">
        <f>'2（収支報告書)'!A65</f>
        <v>0</v>
      </c>
      <c r="B33" s="309" t="str">
        <f>IF('2（収支報告書)'!$B65="","",('2（収支報告書)'!$B65))</f>
        <v/>
      </c>
      <c r="C33" s="316"/>
      <c r="D33" s="316"/>
      <c r="E33" s="316"/>
      <c r="F33" s="315"/>
      <c r="G33" s="315"/>
      <c r="H33" s="315"/>
      <c r="I33" s="315"/>
      <c r="J33" s="315"/>
      <c r="K33" s="315"/>
      <c r="L33" s="315"/>
      <c r="M33" s="315"/>
      <c r="N33" s="315"/>
      <c r="O33" s="315"/>
      <c r="P33" s="315"/>
      <c r="Q33" s="343" t="str">
        <f t="shared" si="0"/>
        <v/>
      </c>
      <c r="R33" s="343" t="str">
        <f t="shared" si="1"/>
        <v/>
      </c>
      <c r="S33" s="352"/>
      <c r="T33" s="356"/>
      <c r="U33" s="365" t="str">
        <f t="shared" si="2"/>
        <v/>
      </c>
    </row>
    <row r="34" spans="1:21" s="289" customFormat="1" ht="90" hidden="1" customHeight="1">
      <c r="A34" s="297">
        <f>'2（収支報告書)'!A66</f>
        <v>0</v>
      </c>
      <c r="B34" s="309" t="str">
        <f>IF('2（収支報告書)'!$B66="","",('2（収支報告書)'!$B66))</f>
        <v/>
      </c>
      <c r="C34" s="316"/>
      <c r="D34" s="316"/>
      <c r="E34" s="316"/>
      <c r="F34" s="315"/>
      <c r="G34" s="315"/>
      <c r="H34" s="315"/>
      <c r="I34" s="315"/>
      <c r="J34" s="315"/>
      <c r="K34" s="315"/>
      <c r="L34" s="315"/>
      <c r="M34" s="315"/>
      <c r="N34" s="315"/>
      <c r="O34" s="315"/>
      <c r="P34" s="315"/>
      <c r="Q34" s="343" t="str">
        <f t="shared" si="0"/>
        <v/>
      </c>
      <c r="R34" s="343" t="str">
        <f t="shared" si="1"/>
        <v/>
      </c>
      <c r="S34" s="352"/>
      <c r="T34" s="356"/>
      <c r="U34" s="365" t="str">
        <f t="shared" si="2"/>
        <v/>
      </c>
    </row>
    <row r="35" spans="1:21" s="289" customFormat="1" ht="90" hidden="1" customHeight="1">
      <c r="A35" s="297">
        <f>'2（収支報告書)'!A67</f>
        <v>0</v>
      </c>
      <c r="B35" s="309" t="str">
        <f>IF('2（収支報告書)'!$B67="","",('2（収支報告書)'!$B67))</f>
        <v/>
      </c>
      <c r="C35" s="316"/>
      <c r="D35" s="316"/>
      <c r="E35" s="316"/>
      <c r="F35" s="315"/>
      <c r="G35" s="315"/>
      <c r="H35" s="315"/>
      <c r="I35" s="315"/>
      <c r="J35" s="315"/>
      <c r="K35" s="315"/>
      <c r="L35" s="315"/>
      <c r="M35" s="315"/>
      <c r="N35" s="315"/>
      <c r="O35" s="315"/>
      <c r="P35" s="315"/>
      <c r="Q35" s="343" t="str">
        <f t="shared" si="0"/>
        <v/>
      </c>
      <c r="R35" s="343" t="str">
        <f t="shared" si="1"/>
        <v/>
      </c>
      <c r="S35" s="352"/>
      <c r="T35" s="356"/>
      <c r="U35" s="365" t="str">
        <f t="shared" si="2"/>
        <v/>
      </c>
    </row>
    <row r="36" spans="1:21" s="289" customFormat="1" ht="90" hidden="1" customHeight="1">
      <c r="A36" s="297">
        <f>'2（収支報告書)'!A68</f>
        <v>0</v>
      </c>
      <c r="B36" s="309" t="str">
        <f>IF('2（収支報告書)'!$B68="","",('2（収支報告書)'!$B68))</f>
        <v/>
      </c>
      <c r="C36" s="316"/>
      <c r="D36" s="316"/>
      <c r="E36" s="316"/>
      <c r="F36" s="315"/>
      <c r="G36" s="315"/>
      <c r="H36" s="315"/>
      <c r="I36" s="315"/>
      <c r="J36" s="315"/>
      <c r="K36" s="315"/>
      <c r="L36" s="315"/>
      <c r="M36" s="315"/>
      <c r="N36" s="315"/>
      <c r="O36" s="315"/>
      <c r="P36" s="315"/>
      <c r="Q36" s="343" t="str">
        <f t="shared" si="0"/>
        <v/>
      </c>
      <c r="R36" s="343" t="str">
        <f t="shared" si="1"/>
        <v/>
      </c>
      <c r="S36" s="352"/>
      <c r="T36" s="356"/>
      <c r="U36" s="365" t="str">
        <f t="shared" si="2"/>
        <v/>
      </c>
    </row>
    <row r="37" spans="1:21" s="289" customFormat="1" ht="90" hidden="1" customHeight="1">
      <c r="A37" s="297">
        <f>'2（収支報告書)'!A69</f>
        <v>0</v>
      </c>
      <c r="B37" s="309" t="str">
        <f>IF('2（収支報告書)'!$B69="","",('2（収支報告書)'!$B69))</f>
        <v/>
      </c>
      <c r="C37" s="316"/>
      <c r="D37" s="316"/>
      <c r="E37" s="316"/>
      <c r="F37" s="315"/>
      <c r="G37" s="315"/>
      <c r="H37" s="315"/>
      <c r="I37" s="315"/>
      <c r="J37" s="315"/>
      <c r="K37" s="315"/>
      <c r="L37" s="315"/>
      <c r="M37" s="315"/>
      <c r="N37" s="315"/>
      <c r="O37" s="315"/>
      <c r="P37" s="315"/>
      <c r="Q37" s="343" t="str">
        <f t="shared" si="0"/>
        <v/>
      </c>
      <c r="R37" s="343" t="str">
        <f t="shared" si="1"/>
        <v/>
      </c>
      <c r="S37" s="352"/>
      <c r="T37" s="356"/>
      <c r="U37" s="365" t="str">
        <f t="shared" si="2"/>
        <v/>
      </c>
    </row>
    <row r="38" spans="1:21" s="289" customFormat="1" ht="90" hidden="1" customHeight="1">
      <c r="A38" s="297">
        <f>'2（収支報告書)'!A70</f>
        <v>0</v>
      </c>
      <c r="B38" s="309" t="str">
        <f>IF('2（収支報告書)'!$B70="","",('2（収支報告書)'!$B70))</f>
        <v/>
      </c>
      <c r="C38" s="316"/>
      <c r="D38" s="316"/>
      <c r="E38" s="316"/>
      <c r="F38" s="315"/>
      <c r="G38" s="315"/>
      <c r="H38" s="315"/>
      <c r="I38" s="315"/>
      <c r="J38" s="315"/>
      <c r="K38" s="315"/>
      <c r="L38" s="315"/>
      <c r="M38" s="315"/>
      <c r="N38" s="315"/>
      <c r="O38" s="315"/>
      <c r="P38" s="315"/>
      <c r="Q38" s="343" t="str">
        <f t="shared" si="0"/>
        <v/>
      </c>
      <c r="R38" s="343" t="str">
        <f t="shared" si="1"/>
        <v/>
      </c>
      <c r="S38" s="352"/>
      <c r="T38" s="356"/>
      <c r="U38" s="365" t="str">
        <f t="shared" si="2"/>
        <v/>
      </c>
    </row>
    <row r="39" spans="1:21" s="289" customFormat="1" ht="90" hidden="1" customHeight="1">
      <c r="A39" s="297">
        <f>'2（収支報告書)'!A71</f>
        <v>0</v>
      </c>
      <c r="B39" s="309" t="str">
        <f>IF('2（収支報告書)'!$B71="","",('2（収支報告書)'!$B71))</f>
        <v/>
      </c>
      <c r="C39" s="316"/>
      <c r="D39" s="316"/>
      <c r="E39" s="316"/>
      <c r="F39" s="315"/>
      <c r="G39" s="315"/>
      <c r="H39" s="315"/>
      <c r="I39" s="315"/>
      <c r="J39" s="315"/>
      <c r="K39" s="315"/>
      <c r="L39" s="315"/>
      <c r="M39" s="315"/>
      <c r="N39" s="315"/>
      <c r="O39" s="315"/>
      <c r="P39" s="315"/>
      <c r="Q39" s="343" t="str">
        <f t="shared" si="0"/>
        <v/>
      </c>
      <c r="R39" s="343" t="str">
        <f t="shared" si="1"/>
        <v/>
      </c>
      <c r="S39" s="352"/>
      <c r="T39" s="356"/>
      <c r="U39" s="365" t="str">
        <f t="shared" si="2"/>
        <v/>
      </c>
    </row>
    <row r="40" spans="1:21" s="289" customFormat="1" ht="90" hidden="1" customHeight="1">
      <c r="A40" s="297">
        <f>'2（収支報告書)'!A72</f>
        <v>0</v>
      </c>
      <c r="B40" s="309" t="str">
        <f>IF('2（収支報告書)'!$B72="","",('2（収支報告書)'!$B72))</f>
        <v/>
      </c>
      <c r="C40" s="316"/>
      <c r="D40" s="316"/>
      <c r="E40" s="316"/>
      <c r="F40" s="315"/>
      <c r="G40" s="315"/>
      <c r="H40" s="315"/>
      <c r="I40" s="315"/>
      <c r="J40" s="315"/>
      <c r="K40" s="315"/>
      <c r="L40" s="315"/>
      <c r="M40" s="315"/>
      <c r="N40" s="315"/>
      <c r="O40" s="315"/>
      <c r="P40" s="315"/>
      <c r="Q40" s="343" t="str">
        <f t="shared" si="0"/>
        <v/>
      </c>
      <c r="R40" s="343" t="str">
        <f t="shared" si="1"/>
        <v/>
      </c>
      <c r="S40" s="352"/>
      <c r="T40" s="356"/>
      <c r="U40" s="365" t="str">
        <f t="shared" si="2"/>
        <v/>
      </c>
    </row>
    <row r="41" spans="1:21" s="289" customFormat="1" ht="90" hidden="1" customHeight="1">
      <c r="A41" s="297">
        <f>'2（収支報告書)'!A73</f>
        <v>0</v>
      </c>
      <c r="B41" s="309" t="str">
        <f>IF('2（収支報告書)'!$B73="","",('2（収支報告書)'!$B73))</f>
        <v/>
      </c>
      <c r="C41" s="316"/>
      <c r="D41" s="316"/>
      <c r="E41" s="316"/>
      <c r="F41" s="315"/>
      <c r="G41" s="315"/>
      <c r="H41" s="315"/>
      <c r="I41" s="315"/>
      <c r="J41" s="315"/>
      <c r="K41" s="315"/>
      <c r="L41" s="315"/>
      <c r="M41" s="315"/>
      <c r="N41" s="315"/>
      <c r="O41" s="315"/>
      <c r="P41" s="315"/>
      <c r="Q41" s="343" t="str">
        <f t="shared" si="0"/>
        <v/>
      </c>
      <c r="R41" s="343" t="str">
        <f t="shared" si="1"/>
        <v/>
      </c>
      <c r="S41" s="352"/>
      <c r="T41" s="356"/>
      <c r="U41" s="365" t="str">
        <f t="shared" si="2"/>
        <v/>
      </c>
    </row>
    <row r="42" spans="1:21" s="289" customFormat="1" ht="90" hidden="1" customHeight="1">
      <c r="A42" s="297">
        <f>'2（収支報告書)'!A74</f>
        <v>0</v>
      </c>
      <c r="B42" s="309" t="str">
        <f>IF('2（収支報告書)'!$B74="","",('2（収支報告書)'!$B74))</f>
        <v/>
      </c>
      <c r="C42" s="316"/>
      <c r="D42" s="316"/>
      <c r="E42" s="316"/>
      <c r="F42" s="315"/>
      <c r="G42" s="315"/>
      <c r="H42" s="315"/>
      <c r="I42" s="315"/>
      <c r="J42" s="315"/>
      <c r="K42" s="315"/>
      <c r="L42" s="315"/>
      <c r="M42" s="315"/>
      <c r="N42" s="315"/>
      <c r="O42" s="315"/>
      <c r="P42" s="315"/>
      <c r="Q42" s="343" t="str">
        <f t="shared" si="0"/>
        <v/>
      </c>
      <c r="R42" s="343" t="str">
        <f t="shared" si="1"/>
        <v/>
      </c>
      <c r="S42" s="352"/>
      <c r="T42" s="356"/>
      <c r="U42" s="365" t="str">
        <f t="shared" si="2"/>
        <v/>
      </c>
    </row>
    <row r="43" spans="1:21" s="289" customFormat="1" ht="90" hidden="1" customHeight="1">
      <c r="A43" s="297">
        <f>'2（収支報告書)'!A75</f>
        <v>0</v>
      </c>
      <c r="B43" s="309" t="str">
        <f>IF('2（収支報告書)'!$B75="","",('2（収支報告書)'!$B75))</f>
        <v/>
      </c>
      <c r="C43" s="316"/>
      <c r="D43" s="316"/>
      <c r="E43" s="316"/>
      <c r="F43" s="315"/>
      <c r="G43" s="315"/>
      <c r="H43" s="315"/>
      <c r="I43" s="315"/>
      <c r="J43" s="315"/>
      <c r="K43" s="315"/>
      <c r="L43" s="315"/>
      <c r="M43" s="315"/>
      <c r="N43" s="315"/>
      <c r="O43" s="315"/>
      <c r="P43" s="315"/>
      <c r="Q43" s="343" t="str">
        <f t="shared" si="0"/>
        <v/>
      </c>
      <c r="R43" s="343" t="str">
        <f t="shared" si="1"/>
        <v/>
      </c>
      <c r="S43" s="352"/>
      <c r="T43" s="356"/>
      <c r="U43" s="365" t="str">
        <f t="shared" si="2"/>
        <v/>
      </c>
    </row>
    <row r="44" spans="1:21" s="289" customFormat="1" ht="90" hidden="1" customHeight="1">
      <c r="A44" s="297">
        <f>'2（収支報告書)'!A76</f>
        <v>0</v>
      </c>
      <c r="B44" s="309" t="str">
        <f>IF('2（収支報告書)'!$B76="","",('2（収支報告書)'!$B76))</f>
        <v/>
      </c>
      <c r="C44" s="316"/>
      <c r="D44" s="316"/>
      <c r="E44" s="316"/>
      <c r="F44" s="315"/>
      <c r="G44" s="315"/>
      <c r="H44" s="315"/>
      <c r="I44" s="315"/>
      <c r="J44" s="315"/>
      <c r="K44" s="315"/>
      <c r="L44" s="315"/>
      <c r="M44" s="315"/>
      <c r="N44" s="315"/>
      <c r="O44" s="315"/>
      <c r="P44" s="315"/>
      <c r="Q44" s="343" t="str">
        <f t="shared" si="0"/>
        <v/>
      </c>
      <c r="R44" s="343" t="str">
        <f t="shared" si="1"/>
        <v/>
      </c>
      <c r="S44" s="352"/>
      <c r="T44" s="356"/>
      <c r="U44" s="365" t="str">
        <f t="shared" si="2"/>
        <v/>
      </c>
    </row>
    <row r="45" spans="1:21" s="289" customFormat="1" ht="90" hidden="1" customHeight="1">
      <c r="A45" s="297">
        <f>'2（収支報告書)'!A77</f>
        <v>0</v>
      </c>
      <c r="B45" s="309" t="str">
        <f>IF('2（収支報告書)'!$B77="","",('2（収支報告書)'!$B77))</f>
        <v/>
      </c>
      <c r="C45" s="316"/>
      <c r="D45" s="316"/>
      <c r="E45" s="316"/>
      <c r="F45" s="315"/>
      <c r="G45" s="315"/>
      <c r="H45" s="315"/>
      <c r="I45" s="315"/>
      <c r="J45" s="315"/>
      <c r="K45" s="315"/>
      <c r="L45" s="315"/>
      <c r="M45" s="315"/>
      <c r="N45" s="315"/>
      <c r="O45" s="315"/>
      <c r="P45" s="315"/>
      <c r="Q45" s="343" t="str">
        <f t="shared" si="0"/>
        <v/>
      </c>
      <c r="R45" s="343" t="str">
        <f t="shared" si="1"/>
        <v/>
      </c>
      <c r="S45" s="352"/>
      <c r="T45" s="356"/>
      <c r="U45" s="365" t="str">
        <f t="shared" si="2"/>
        <v/>
      </c>
    </row>
    <row r="46" spans="1:21" s="289" customFormat="1" ht="90" hidden="1" customHeight="1">
      <c r="A46" s="297">
        <f>'2（収支報告書)'!A78</f>
        <v>0</v>
      </c>
      <c r="B46" s="309" t="str">
        <f>IF('2（収支報告書)'!$B78="","",('2（収支報告書)'!$B78))</f>
        <v/>
      </c>
      <c r="C46" s="316"/>
      <c r="D46" s="316"/>
      <c r="E46" s="316"/>
      <c r="F46" s="315"/>
      <c r="G46" s="315"/>
      <c r="H46" s="315"/>
      <c r="I46" s="315"/>
      <c r="J46" s="315"/>
      <c r="K46" s="315"/>
      <c r="L46" s="315"/>
      <c r="M46" s="315"/>
      <c r="N46" s="315"/>
      <c r="O46" s="315"/>
      <c r="P46" s="315"/>
      <c r="Q46" s="343" t="str">
        <f t="shared" si="0"/>
        <v/>
      </c>
      <c r="R46" s="343" t="str">
        <f t="shared" si="1"/>
        <v/>
      </c>
      <c r="S46" s="352"/>
      <c r="T46" s="356"/>
      <c r="U46" s="365" t="str">
        <f t="shared" si="2"/>
        <v/>
      </c>
    </row>
    <row r="47" spans="1:21" s="289" customFormat="1" ht="90" hidden="1" customHeight="1">
      <c r="A47" s="297">
        <f>'2（収支報告書)'!A79</f>
        <v>0</v>
      </c>
      <c r="B47" s="309" t="str">
        <f>IF('2（収支報告書)'!$B79="","",('2（収支報告書)'!$B79))</f>
        <v/>
      </c>
      <c r="C47" s="316"/>
      <c r="D47" s="316"/>
      <c r="E47" s="316"/>
      <c r="F47" s="315"/>
      <c r="G47" s="315"/>
      <c r="H47" s="315"/>
      <c r="I47" s="315"/>
      <c r="J47" s="315"/>
      <c r="K47" s="315"/>
      <c r="L47" s="315"/>
      <c r="M47" s="315"/>
      <c r="N47" s="315"/>
      <c r="O47" s="315"/>
      <c r="P47" s="315"/>
      <c r="Q47" s="343" t="str">
        <f t="shared" si="0"/>
        <v/>
      </c>
      <c r="R47" s="343" t="str">
        <f t="shared" si="1"/>
        <v/>
      </c>
      <c r="S47" s="352"/>
      <c r="T47" s="356"/>
      <c r="U47" s="365" t="str">
        <f t="shared" si="2"/>
        <v/>
      </c>
    </row>
    <row r="48" spans="1:21" s="289" customFormat="1" ht="90" hidden="1" customHeight="1">
      <c r="A48" s="297">
        <f>'2（収支報告書)'!A80</f>
        <v>0</v>
      </c>
      <c r="B48" s="309" t="str">
        <f>IF('2（収支報告書)'!$B80="","",('2（収支報告書)'!$B80))</f>
        <v/>
      </c>
      <c r="C48" s="316"/>
      <c r="D48" s="316"/>
      <c r="E48" s="316"/>
      <c r="F48" s="315"/>
      <c r="G48" s="315"/>
      <c r="H48" s="315"/>
      <c r="I48" s="315"/>
      <c r="J48" s="315"/>
      <c r="K48" s="315"/>
      <c r="L48" s="315"/>
      <c r="M48" s="315"/>
      <c r="N48" s="315"/>
      <c r="O48" s="315"/>
      <c r="P48" s="315"/>
      <c r="Q48" s="343" t="str">
        <f t="shared" si="0"/>
        <v/>
      </c>
      <c r="R48" s="343" t="str">
        <f t="shared" si="1"/>
        <v/>
      </c>
      <c r="S48" s="352"/>
      <c r="T48" s="356"/>
      <c r="U48" s="365" t="str">
        <f t="shared" si="2"/>
        <v/>
      </c>
    </row>
    <row r="49" spans="1:21" s="289" customFormat="1" ht="90" hidden="1" customHeight="1">
      <c r="A49" s="297">
        <f>'2（収支報告書)'!A81</f>
        <v>0</v>
      </c>
      <c r="B49" s="309" t="str">
        <f>IF('2（収支報告書)'!$B81="","",('2（収支報告書)'!$B81))</f>
        <v/>
      </c>
      <c r="C49" s="316"/>
      <c r="D49" s="316"/>
      <c r="E49" s="316"/>
      <c r="F49" s="315"/>
      <c r="G49" s="315"/>
      <c r="H49" s="315"/>
      <c r="I49" s="315"/>
      <c r="J49" s="315"/>
      <c r="K49" s="315"/>
      <c r="L49" s="315"/>
      <c r="M49" s="315"/>
      <c r="N49" s="315"/>
      <c r="O49" s="315"/>
      <c r="P49" s="315"/>
      <c r="Q49" s="343" t="str">
        <f t="shared" si="0"/>
        <v/>
      </c>
      <c r="R49" s="343" t="str">
        <f t="shared" si="1"/>
        <v/>
      </c>
      <c r="S49" s="352"/>
      <c r="T49" s="356"/>
      <c r="U49" s="365" t="str">
        <f t="shared" si="2"/>
        <v/>
      </c>
    </row>
    <row r="50" spans="1:21" s="289" customFormat="1" ht="90" hidden="1" customHeight="1">
      <c r="A50" s="297">
        <f>'2（収支報告書)'!A82</f>
        <v>0</v>
      </c>
      <c r="B50" s="309" t="str">
        <f>IF('2（収支報告書)'!$B82="","",('2（収支報告書)'!$B82))</f>
        <v/>
      </c>
      <c r="C50" s="316"/>
      <c r="D50" s="316"/>
      <c r="E50" s="316"/>
      <c r="F50" s="315"/>
      <c r="G50" s="315"/>
      <c r="H50" s="315"/>
      <c r="I50" s="315"/>
      <c r="J50" s="315"/>
      <c r="K50" s="315"/>
      <c r="L50" s="315"/>
      <c r="M50" s="315"/>
      <c r="N50" s="315"/>
      <c r="O50" s="315"/>
      <c r="P50" s="315"/>
      <c r="Q50" s="343" t="str">
        <f t="shared" si="0"/>
        <v/>
      </c>
      <c r="R50" s="343" t="str">
        <f t="shared" si="1"/>
        <v/>
      </c>
      <c r="S50" s="352"/>
      <c r="T50" s="356"/>
      <c r="U50" s="365" t="str">
        <f t="shared" si="2"/>
        <v/>
      </c>
    </row>
    <row r="51" spans="1:21" s="289" customFormat="1" ht="90" hidden="1" customHeight="1">
      <c r="A51" s="297">
        <f>'2（収支報告書)'!A83</f>
        <v>0</v>
      </c>
      <c r="B51" s="309" t="str">
        <f>IF('2（収支報告書)'!$B83="","",('2（収支報告書)'!$B83))</f>
        <v/>
      </c>
      <c r="C51" s="316"/>
      <c r="D51" s="316"/>
      <c r="E51" s="316"/>
      <c r="F51" s="315"/>
      <c r="G51" s="315"/>
      <c r="H51" s="315"/>
      <c r="I51" s="315"/>
      <c r="J51" s="315"/>
      <c r="K51" s="315"/>
      <c r="L51" s="315"/>
      <c r="M51" s="315"/>
      <c r="N51" s="315"/>
      <c r="O51" s="315"/>
      <c r="P51" s="315"/>
      <c r="Q51" s="343" t="str">
        <f t="shared" si="0"/>
        <v/>
      </c>
      <c r="R51" s="343" t="str">
        <f t="shared" si="1"/>
        <v/>
      </c>
      <c r="S51" s="352"/>
      <c r="T51" s="356"/>
      <c r="U51" s="365" t="str">
        <f t="shared" si="2"/>
        <v/>
      </c>
    </row>
    <row r="52" spans="1:21" s="289" customFormat="1" ht="90" hidden="1" customHeight="1">
      <c r="A52" s="297">
        <f>'2（収支報告書)'!A84</f>
        <v>0</v>
      </c>
      <c r="B52" s="309" t="str">
        <f>IF('2（収支報告書)'!$B84="","",('2（収支報告書)'!$B84))</f>
        <v/>
      </c>
      <c r="C52" s="316"/>
      <c r="D52" s="316"/>
      <c r="E52" s="316"/>
      <c r="F52" s="315"/>
      <c r="G52" s="315"/>
      <c r="H52" s="315"/>
      <c r="I52" s="315"/>
      <c r="J52" s="315"/>
      <c r="K52" s="315"/>
      <c r="L52" s="315"/>
      <c r="M52" s="315"/>
      <c r="N52" s="315"/>
      <c r="O52" s="315"/>
      <c r="P52" s="315"/>
      <c r="Q52" s="343" t="str">
        <f t="shared" si="0"/>
        <v/>
      </c>
      <c r="R52" s="343" t="str">
        <f t="shared" si="1"/>
        <v/>
      </c>
      <c r="S52" s="352"/>
      <c r="T52" s="356"/>
      <c r="U52" s="365" t="str">
        <f t="shared" si="2"/>
        <v/>
      </c>
    </row>
    <row r="53" spans="1:21" s="289" customFormat="1" ht="90" hidden="1" customHeight="1">
      <c r="A53" s="297">
        <f>'2（収支報告書)'!A85</f>
        <v>0</v>
      </c>
      <c r="B53" s="309" t="str">
        <f>IF('2（収支報告書)'!$B85="","",('2（収支報告書)'!$B85))</f>
        <v/>
      </c>
      <c r="C53" s="316"/>
      <c r="D53" s="316"/>
      <c r="E53" s="316"/>
      <c r="F53" s="315"/>
      <c r="G53" s="315"/>
      <c r="H53" s="315"/>
      <c r="I53" s="315"/>
      <c r="J53" s="315"/>
      <c r="K53" s="315"/>
      <c r="L53" s="315"/>
      <c r="M53" s="315"/>
      <c r="N53" s="315"/>
      <c r="O53" s="315"/>
      <c r="P53" s="315"/>
      <c r="Q53" s="343" t="str">
        <f t="shared" si="0"/>
        <v/>
      </c>
      <c r="R53" s="343" t="str">
        <f t="shared" si="1"/>
        <v/>
      </c>
      <c r="S53" s="352"/>
      <c r="T53" s="356"/>
      <c r="U53" s="365" t="str">
        <f t="shared" si="2"/>
        <v/>
      </c>
    </row>
    <row r="54" spans="1:21" s="289" customFormat="1" ht="90" hidden="1" customHeight="1">
      <c r="A54" s="297">
        <f>'2（収支報告書)'!A86</f>
        <v>0</v>
      </c>
      <c r="B54" s="309" t="str">
        <f>IF('2（収支報告書)'!$B86="","",('2（収支報告書)'!$B86))</f>
        <v/>
      </c>
      <c r="C54" s="316"/>
      <c r="D54" s="316"/>
      <c r="E54" s="316"/>
      <c r="F54" s="315"/>
      <c r="G54" s="315"/>
      <c r="H54" s="315"/>
      <c r="I54" s="315"/>
      <c r="J54" s="315"/>
      <c r="K54" s="315"/>
      <c r="L54" s="315"/>
      <c r="M54" s="315"/>
      <c r="N54" s="315"/>
      <c r="O54" s="315"/>
      <c r="P54" s="315"/>
      <c r="Q54" s="343" t="str">
        <f t="shared" si="0"/>
        <v/>
      </c>
      <c r="R54" s="343" t="str">
        <f t="shared" si="1"/>
        <v/>
      </c>
      <c r="S54" s="352"/>
      <c r="T54" s="356"/>
      <c r="U54" s="365" t="str">
        <f t="shared" si="2"/>
        <v/>
      </c>
    </row>
    <row r="55" spans="1:21" s="289" customFormat="1" ht="90" hidden="1" customHeight="1">
      <c r="A55" s="297">
        <f>'2（収支報告書)'!A87</f>
        <v>0</v>
      </c>
      <c r="B55" s="309" t="str">
        <f>IF('2（収支報告書)'!$B87="","",('2（収支報告書)'!$B87))</f>
        <v/>
      </c>
      <c r="C55" s="316"/>
      <c r="D55" s="316"/>
      <c r="E55" s="316"/>
      <c r="F55" s="315"/>
      <c r="G55" s="315"/>
      <c r="H55" s="315"/>
      <c r="I55" s="315"/>
      <c r="J55" s="315"/>
      <c r="K55" s="315"/>
      <c r="L55" s="315"/>
      <c r="M55" s="315"/>
      <c r="N55" s="315"/>
      <c r="O55" s="315"/>
      <c r="P55" s="315"/>
      <c r="Q55" s="343" t="str">
        <f t="shared" si="0"/>
        <v/>
      </c>
      <c r="R55" s="343" t="str">
        <f t="shared" si="1"/>
        <v/>
      </c>
      <c r="S55" s="352"/>
      <c r="T55" s="356"/>
      <c r="U55" s="365" t="str">
        <f t="shared" si="2"/>
        <v/>
      </c>
    </row>
    <row r="56" spans="1:21" s="289" customFormat="1" ht="90" hidden="1" customHeight="1">
      <c r="A56" s="297">
        <f>'2（収支報告書)'!A88</f>
        <v>0</v>
      </c>
      <c r="B56" s="309" t="str">
        <f>IF('2（収支報告書)'!$B88="","",('2（収支報告書)'!$B88))</f>
        <v/>
      </c>
      <c r="C56" s="316"/>
      <c r="D56" s="316"/>
      <c r="E56" s="316"/>
      <c r="F56" s="315"/>
      <c r="G56" s="315"/>
      <c r="H56" s="315"/>
      <c r="I56" s="315"/>
      <c r="J56" s="315"/>
      <c r="K56" s="315"/>
      <c r="L56" s="315"/>
      <c r="M56" s="315"/>
      <c r="N56" s="315"/>
      <c r="O56" s="315"/>
      <c r="P56" s="315"/>
      <c r="Q56" s="343" t="str">
        <f t="shared" si="0"/>
        <v/>
      </c>
      <c r="R56" s="343" t="str">
        <f t="shared" si="1"/>
        <v/>
      </c>
      <c r="S56" s="352"/>
      <c r="T56" s="356"/>
      <c r="U56" s="365" t="str">
        <f t="shared" si="2"/>
        <v/>
      </c>
    </row>
    <row r="57" spans="1:21" s="289" customFormat="1" ht="90" hidden="1" customHeight="1">
      <c r="A57" s="297">
        <f>'2（収支報告書)'!A89</f>
        <v>0</v>
      </c>
      <c r="B57" s="309" t="str">
        <f>IF('2（収支報告書)'!$B89="","",('2（収支報告書)'!$B89))</f>
        <v/>
      </c>
      <c r="C57" s="316"/>
      <c r="D57" s="316"/>
      <c r="E57" s="316"/>
      <c r="F57" s="315"/>
      <c r="G57" s="315"/>
      <c r="H57" s="315"/>
      <c r="I57" s="315"/>
      <c r="J57" s="315"/>
      <c r="K57" s="315"/>
      <c r="L57" s="315"/>
      <c r="M57" s="315"/>
      <c r="N57" s="315"/>
      <c r="O57" s="315"/>
      <c r="P57" s="315"/>
      <c r="Q57" s="343" t="str">
        <f t="shared" si="0"/>
        <v/>
      </c>
      <c r="R57" s="343" t="str">
        <f t="shared" si="1"/>
        <v/>
      </c>
      <c r="S57" s="352"/>
      <c r="T57" s="356"/>
      <c r="U57" s="365" t="str">
        <f t="shared" si="2"/>
        <v/>
      </c>
    </row>
    <row r="58" spans="1:21" s="289" customFormat="1" ht="90" hidden="1" customHeight="1">
      <c r="A58" s="297">
        <f>'2（収支報告書)'!A90</f>
        <v>0</v>
      </c>
      <c r="B58" s="309" t="str">
        <f>IF('2（収支報告書)'!$B90="","",('2（収支報告書)'!$B90))</f>
        <v/>
      </c>
      <c r="C58" s="316"/>
      <c r="D58" s="316"/>
      <c r="E58" s="316"/>
      <c r="F58" s="315"/>
      <c r="G58" s="315"/>
      <c r="H58" s="315"/>
      <c r="I58" s="315"/>
      <c r="J58" s="315"/>
      <c r="K58" s="315"/>
      <c r="L58" s="315"/>
      <c r="M58" s="315"/>
      <c r="N58" s="315"/>
      <c r="O58" s="315"/>
      <c r="P58" s="315"/>
      <c r="Q58" s="343" t="str">
        <f t="shared" si="0"/>
        <v/>
      </c>
      <c r="R58" s="343" t="str">
        <f t="shared" si="1"/>
        <v/>
      </c>
      <c r="S58" s="352"/>
      <c r="T58" s="356"/>
      <c r="U58" s="365" t="str">
        <f t="shared" si="2"/>
        <v/>
      </c>
    </row>
    <row r="59" spans="1:21" s="289" customFormat="1" ht="90" hidden="1" customHeight="1">
      <c r="A59" s="297">
        <f>'2（収支報告書)'!A91</f>
        <v>0</v>
      </c>
      <c r="B59" s="309" t="str">
        <f>IF('2（収支報告書)'!$B91="","",('2（収支報告書)'!$B91))</f>
        <v/>
      </c>
      <c r="C59" s="316"/>
      <c r="D59" s="316"/>
      <c r="E59" s="316"/>
      <c r="F59" s="315"/>
      <c r="G59" s="315"/>
      <c r="H59" s="315"/>
      <c r="I59" s="315"/>
      <c r="J59" s="315"/>
      <c r="K59" s="315"/>
      <c r="L59" s="315"/>
      <c r="M59" s="315"/>
      <c r="N59" s="315"/>
      <c r="O59" s="315"/>
      <c r="P59" s="315"/>
      <c r="Q59" s="343" t="str">
        <f t="shared" si="0"/>
        <v/>
      </c>
      <c r="R59" s="343" t="str">
        <f t="shared" si="1"/>
        <v/>
      </c>
      <c r="S59" s="352"/>
      <c r="T59" s="356"/>
      <c r="U59" s="365" t="str">
        <f t="shared" si="2"/>
        <v/>
      </c>
    </row>
    <row r="60" spans="1:21" s="289" customFormat="1" ht="90" hidden="1" customHeight="1">
      <c r="A60" s="297">
        <f>'2（収支報告書)'!A92</f>
        <v>0</v>
      </c>
      <c r="B60" s="309" t="str">
        <f>IF('2（収支報告書)'!$B92="","",('2（収支報告書)'!$B92))</f>
        <v/>
      </c>
      <c r="C60" s="316"/>
      <c r="D60" s="316"/>
      <c r="E60" s="316"/>
      <c r="F60" s="315"/>
      <c r="G60" s="315"/>
      <c r="H60" s="315"/>
      <c r="I60" s="315"/>
      <c r="J60" s="315"/>
      <c r="K60" s="315"/>
      <c r="L60" s="315"/>
      <c r="M60" s="315"/>
      <c r="N60" s="315"/>
      <c r="O60" s="315"/>
      <c r="P60" s="315"/>
      <c r="Q60" s="343" t="str">
        <f t="shared" si="0"/>
        <v/>
      </c>
      <c r="R60" s="343" t="str">
        <f t="shared" si="1"/>
        <v/>
      </c>
      <c r="S60" s="352"/>
      <c r="T60" s="356"/>
      <c r="U60" s="365" t="str">
        <f t="shared" si="2"/>
        <v/>
      </c>
    </row>
    <row r="61" spans="1:21" s="289" customFormat="1" ht="90" hidden="1" customHeight="1">
      <c r="A61" s="297">
        <f>'2（収支報告書)'!A93</f>
        <v>0</v>
      </c>
      <c r="B61" s="309" t="str">
        <f>IF('2（収支報告書)'!$B93="","",('2（収支報告書)'!$B93))</f>
        <v/>
      </c>
      <c r="C61" s="316"/>
      <c r="D61" s="316"/>
      <c r="E61" s="316"/>
      <c r="F61" s="315"/>
      <c r="G61" s="315"/>
      <c r="H61" s="315"/>
      <c r="I61" s="315"/>
      <c r="J61" s="315"/>
      <c r="K61" s="315"/>
      <c r="L61" s="315"/>
      <c r="M61" s="315"/>
      <c r="N61" s="315"/>
      <c r="O61" s="315"/>
      <c r="P61" s="315"/>
      <c r="Q61" s="343" t="str">
        <f t="shared" si="0"/>
        <v/>
      </c>
      <c r="R61" s="343" t="str">
        <f t="shared" si="1"/>
        <v/>
      </c>
      <c r="S61" s="352"/>
      <c r="T61" s="356"/>
      <c r="U61" s="365" t="str">
        <f t="shared" si="2"/>
        <v/>
      </c>
    </row>
    <row r="62" spans="1:21" s="289" customFormat="1" ht="90" hidden="1" customHeight="1">
      <c r="A62" s="297">
        <f>'2（収支報告書)'!A94</f>
        <v>0</v>
      </c>
      <c r="B62" s="309" t="str">
        <f>IF('2（収支報告書)'!$B94="","",('2（収支報告書)'!$B94))</f>
        <v/>
      </c>
      <c r="C62" s="316"/>
      <c r="D62" s="316"/>
      <c r="E62" s="316"/>
      <c r="F62" s="315"/>
      <c r="G62" s="315"/>
      <c r="H62" s="315"/>
      <c r="I62" s="315"/>
      <c r="J62" s="315"/>
      <c r="K62" s="315"/>
      <c r="L62" s="315"/>
      <c r="M62" s="315"/>
      <c r="N62" s="315"/>
      <c r="O62" s="315"/>
      <c r="P62" s="315"/>
      <c r="Q62" s="343" t="str">
        <f t="shared" si="0"/>
        <v/>
      </c>
      <c r="R62" s="343" t="str">
        <f t="shared" si="1"/>
        <v/>
      </c>
      <c r="S62" s="352"/>
      <c r="T62" s="356"/>
      <c r="U62" s="365" t="str">
        <f t="shared" si="2"/>
        <v/>
      </c>
    </row>
    <row r="63" spans="1:21" s="289" customFormat="1" ht="90" hidden="1" customHeight="1">
      <c r="A63" s="297">
        <f>'2（収支報告書)'!A95</f>
        <v>0</v>
      </c>
      <c r="B63" s="309" t="str">
        <f>IF('2（収支報告書)'!$B95="","",('2（収支報告書)'!$B95))</f>
        <v/>
      </c>
      <c r="C63" s="316"/>
      <c r="D63" s="316"/>
      <c r="E63" s="316"/>
      <c r="F63" s="315"/>
      <c r="G63" s="315"/>
      <c r="H63" s="315"/>
      <c r="I63" s="315"/>
      <c r="J63" s="315"/>
      <c r="K63" s="315"/>
      <c r="L63" s="315"/>
      <c r="M63" s="315"/>
      <c r="N63" s="315"/>
      <c r="O63" s="315"/>
      <c r="P63" s="315"/>
      <c r="Q63" s="343" t="str">
        <f t="shared" si="0"/>
        <v/>
      </c>
      <c r="R63" s="343" t="str">
        <f t="shared" si="1"/>
        <v/>
      </c>
      <c r="S63" s="352"/>
      <c r="T63" s="356"/>
      <c r="U63" s="365" t="str">
        <f t="shared" si="2"/>
        <v/>
      </c>
    </row>
    <row r="64" spans="1:21" s="289" customFormat="1" ht="90" hidden="1" customHeight="1">
      <c r="A64" s="297">
        <f>'2（収支報告書)'!A96</f>
        <v>0</v>
      </c>
      <c r="B64" s="309" t="str">
        <f>IF('2（収支報告書)'!$B96="","",('2（収支報告書)'!$B96))</f>
        <v/>
      </c>
      <c r="C64" s="316"/>
      <c r="D64" s="316"/>
      <c r="E64" s="316"/>
      <c r="F64" s="315"/>
      <c r="G64" s="315"/>
      <c r="H64" s="315"/>
      <c r="I64" s="315"/>
      <c r="J64" s="315"/>
      <c r="K64" s="315"/>
      <c r="L64" s="315"/>
      <c r="M64" s="315"/>
      <c r="N64" s="315"/>
      <c r="O64" s="315"/>
      <c r="P64" s="315"/>
      <c r="Q64" s="343" t="str">
        <f t="shared" si="0"/>
        <v/>
      </c>
      <c r="R64" s="343" t="str">
        <f t="shared" si="1"/>
        <v/>
      </c>
      <c r="S64" s="352"/>
      <c r="T64" s="356"/>
      <c r="U64" s="365" t="str">
        <f t="shared" si="2"/>
        <v/>
      </c>
    </row>
    <row r="65" spans="1:21" s="289" customFormat="1" ht="90" hidden="1" customHeight="1">
      <c r="A65" s="297">
        <f>'2（収支報告書)'!A97</f>
        <v>0</v>
      </c>
      <c r="B65" s="309" t="str">
        <f>IF('2（収支報告書)'!$B97="","",('2（収支報告書)'!$B97))</f>
        <v/>
      </c>
      <c r="C65" s="316"/>
      <c r="D65" s="316"/>
      <c r="E65" s="316"/>
      <c r="F65" s="315"/>
      <c r="G65" s="315"/>
      <c r="H65" s="315"/>
      <c r="I65" s="315"/>
      <c r="J65" s="315"/>
      <c r="K65" s="315"/>
      <c r="L65" s="315"/>
      <c r="M65" s="315"/>
      <c r="N65" s="315"/>
      <c r="O65" s="315"/>
      <c r="P65" s="315"/>
      <c r="Q65" s="343" t="str">
        <f t="shared" si="0"/>
        <v/>
      </c>
      <c r="R65" s="343" t="str">
        <f t="shared" si="1"/>
        <v/>
      </c>
      <c r="S65" s="352"/>
      <c r="T65" s="356"/>
      <c r="U65" s="365" t="str">
        <f t="shared" si="2"/>
        <v/>
      </c>
    </row>
    <row r="66" spans="1:21" s="289" customFormat="1" ht="90" hidden="1" customHeight="1">
      <c r="A66" s="297">
        <f>'2（収支報告書)'!A98</f>
        <v>0</v>
      </c>
      <c r="B66" s="309" t="str">
        <f>IF('2（収支報告書)'!$B98="","",('2（収支報告書)'!$B98))</f>
        <v/>
      </c>
      <c r="C66" s="316"/>
      <c r="D66" s="316"/>
      <c r="E66" s="316"/>
      <c r="F66" s="315"/>
      <c r="G66" s="315"/>
      <c r="H66" s="315"/>
      <c r="I66" s="315"/>
      <c r="J66" s="315"/>
      <c r="K66" s="315"/>
      <c r="L66" s="315"/>
      <c r="M66" s="315"/>
      <c r="N66" s="315"/>
      <c r="O66" s="315"/>
      <c r="P66" s="315"/>
      <c r="Q66" s="343" t="str">
        <f t="shared" si="0"/>
        <v/>
      </c>
      <c r="R66" s="343" t="str">
        <f t="shared" si="1"/>
        <v/>
      </c>
      <c r="S66" s="352"/>
      <c r="T66" s="356"/>
      <c r="U66" s="365" t="str">
        <f t="shared" si="2"/>
        <v/>
      </c>
    </row>
    <row r="67" spans="1:21" s="289" customFormat="1" ht="90" hidden="1" customHeight="1">
      <c r="A67" s="297">
        <f>'2（収支報告書)'!A99</f>
        <v>0</v>
      </c>
      <c r="B67" s="309" t="str">
        <f>IF('2（収支報告書)'!$B99="","",('2（収支報告書)'!$B99))</f>
        <v/>
      </c>
      <c r="C67" s="316"/>
      <c r="D67" s="316"/>
      <c r="E67" s="316"/>
      <c r="F67" s="315"/>
      <c r="G67" s="315"/>
      <c r="H67" s="315"/>
      <c r="I67" s="315"/>
      <c r="J67" s="315"/>
      <c r="K67" s="315"/>
      <c r="L67" s="315"/>
      <c r="M67" s="315"/>
      <c r="N67" s="315"/>
      <c r="O67" s="315"/>
      <c r="P67" s="315"/>
      <c r="Q67" s="343" t="str">
        <f t="shared" si="0"/>
        <v/>
      </c>
      <c r="R67" s="343" t="str">
        <f t="shared" si="1"/>
        <v/>
      </c>
      <c r="S67" s="352"/>
      <c r="T67" s="356"/>
      <c r="U67" s="365" t="str">
        <f t="shared" si="2"/>
        <v/>
      </c>
    </row>
    <row r="68" spans="1:21" s="289" customFormat="1" ht="90" hidden="1" customHeight="1">
      <c r="A68" s="297">
        <f>'2（収支報告書)'!A100</f>
        <v>0</v>
      </c>
      <c r="B68" s="309" t="str">
        <f>IF('2（収支報告書)'!$B100="","",('2（収支報告書)'!$B100))</f>
        <v/>
      </c>
      <c r="C68" s="316"/>
      <c r="D68" s="316"/>
      <c r="E68" s="316"/>
      <c r="F68" s="315"/>
      <c r="G68" s="315"/>
      <c r="H68" s="315"/>
      <c r="I68" s="315"/>
      <c r="J68" s="315"/>
      <c r="K68" s="315"/>
      <c r="L68" s="315"/>
      <c r="M68" s="315"/>
      <c r="N68" s="315"/>
      <c r="O68" s="315"/>
      <c r="P68" s="315"/>
      <c r="Q68" s="343" t="str">
        <f t="shared" si="0"/>
        <v/>
      </c>
      <c r="R68" s="343" t="str">
        <f t="shared" si="1"/>
        <v/>
      </c>
      <c r="S68" s="352"/>
      <c r="T68" s="356"/>
      <c r="U68" s="365" t="str">
        <f t="shared" si="2"/>
        <v/>
      </c>
    </row>
    <row r="69" spans="1:21" s="289" customFormat="1" ht="90" hidden="1" customHeight="1">
      <c r="A69" s="297">
        <f>'2（収支報告書)'!A101</f>
        <v>0</v>
      </c>
      <c r="B69" s="309" t="str">
        <f>IF('2（収支報告書)'!$B101="","",('2（収支報告書)'!$B101))</f>
        <v/>
      </c>
      <c r="C69" s="316"/>
      <c r="D69" s="316"/>
      <c r="E69" s="316"/>
      <c r="F69" s="315"/>
      <c r="G69" s="315"/>
      <c r="H69" s="315"/>
      <c r="I69" s="315"/>
      <c r="J69" s="315"/>
      <c r="K69" s="315"/>
      <c r="L69" s="315"/>
      <c r="M69" s="315"/>
      <c r="N69" s="315"/>
      <c r="O69" s="315"/>
      <c r="P69" s="315"/>
      <c r="Q69" s="343" t="str">
        <f t="shared" si="0"/>
        <v/>
      </c>
      <c r="R69" s="343" t="str">
        <f t="shared" si="1"/>
        <v/>
      </c>
      <c r="S69" s="352"/>
      <c r="T69" s="356"/>
      <c r="U69" s="365" t="str">
        <f t="shared" si="2"/>
        <v/>
      </c>
    </row>
    <row r="70" spans="1:21" s="289" customFormat="1" ht="90" hidden="1" customHeight="1">
      <c r="A70" s="297">
        <f>'2（収支報告書)'!A102</f>
        <v>0</v>
      </c>
      <c r="B70" s="309" t="str">
        <f>IF('2（収支報告書)'!$B102="","",('2（収支報告書)'!$B102))</f>
        <v/>
      </c>
      <c r="C70" s="316"/>
      <c r="D70" s="316"/>
      <c r="E70" s="316"/>
      <c r="F70" s="315"/>
      <c r="G70" s="315"/>
      <c r="H70" s="315"/>
      <c r="I70" s="315"/>
      <c r="J70" s="315"/>
      <c r="K70" s="315"/>
      <c r="L70" s="315"/>
      <c r="M70" s="315"/>
      <c r="N70" s="315"/>
      <c r="O70" s="315"/>
      <c r="P70" s="315"/>
      <c r="Q70" s="343" t="str">
        <f t="shared" si="0"/>
        <v/>
      </c>
      <c r="R70" s="343" t="str">
        <f t="shared" si="1"/>
        <v/>
      </c>
      <c r="S70" s="352"/>
      <c r="T70" s="356"/>
      <c r="U70" s="365" t="str">
        <f t="shared" si="2"/>
        <v/>
      </c>
    </row>
    <row r="71" spans="1:21" s="289" customFormat="1" ht="90" hidden="1" customHeight="1">
      <c r="A71" s="297">
        <f>'2（収支報告書)'!A103</f>
        <v>0</v>
      </c>
      <c r="B71" s="309" t="str">
        <f>IF('2（収支報告書)'!$B103="","",('2（収支報告書)'!$B103))</f>
        <v/>
      </c>
      <c r="C71" s="316"/>
      <c r="D71" s="316"/>
      <c r="E71" s="316"/>
      <c r="F71" s="315"/>
      <c r="G71" s="315"/>
      <c r="H71" s="315"/>
      <c r="I71" s="315"/>
      <c r="J71" s="315"/>
      <c r="K71" s="315"/>
      <c r="L71" s="315"/>
      <c r="M71" s="315"/>
      <c r="N71" s="315"/>
      <c r="O71" s="315"/>
      <c r="P71" s="315"/>
      <c r="Q71" s="343" t="str">
        <f t="shared" si="0"/>
        <v/>
      </c>
      <c r="R71" s="343" t="str">
        <f t="shared" si="1"/>
        <v/>
      </c>
      <c r="S71" s="352"/>
      <c r="T71" s="356"/>
      <c r="U71" s="365" t="str">
        <f t="shared" si="2"/>
        <v/>
      </c>
    </row>
    <row r="72" spans="1:21" s="289" customFormat="1" ht="90" hidden="1" customHeight="1">
      <c r="A72" s="297">
        <f>'2（収支報告書)'!A104</f>
        <v>0</v>
      </c>
      <c r="B72" s="309" t="str">
        <f>IF('2（収支報告書)'!$B104="","",('2（収支報告書)'!$B104))</f>
        <v/>
      </c>
      <c r="C72" s="316"/>
      <c r="D72" s="316"/>
      <c r="E72" s="316"/>
      <c r="F72" s="315"/>
      <c r="G72" s="315"/>
      <c r="H72" s="315"/>
      <c r="I72" s="315"/>
      <c r="J72" s="315"/>
      <c r="K72" s="315"/>
      <c r="L72" s="315"/>
      <c r="M72" s="315"/>
      <c r="N72" s="315"/>
      <c r="O72" s="315"/>
      <c r="P72" s="315"/>
      <c r="Q72" s="343" t="str">
        <f t="shared" ref="Q72:Q77" si="3">IF(SUM(D72:P72)=0,"",SUM(D72:P72))</f>
        <v/>
      </c>
      <c r="R72" s="343" t="str">
        <f t="shared" ref="R72:R77" si="4">IF(SUM(B72,C72,Q72)=0,"",SUM(B72,C72,Q72))</f>
        <v/>
      </c>
      <c r="S72" s="352"/>
      <c r="T72" s="356"/>
      <c r="U72" s="365" t="str">
        <f t="shared" ref="U72:U77" si="5">IF(SUM(C72,Q72)=0,"",(SUM(C72,Q72)))</f>
        <v/>
      </c>
    </row>
    <row r="73" spans="1:21" s="289" customFormat="1" ht="90" hidden="1" customHeight="1">
      <c r="A73" s="297">
        <f>'2（収支報告書)'!A105</f>
        <v>0</v>
      </c>
      <c r="B73" s="309" t="str">
        <f>IF('2（収支報告書)'!$B105="","",('2（収支報告書)'!$B105))</f>
        <v/>
      </c>
      <c r="C73" s="316"/>
      <c r="D73" s="316"/>
      <c r="E73" s="316"/>
      <c r="F73" s="315"/>
      <c r="G73" s="315"/>
      <c r="H73" s="315"/>
      <c r="I73" s="315"/>
      <c r="J73" s="315"/>
      <c r="K73" s="315"/>
      <c r="L73" s="315"/>
      <c r="M73" s="315"/>
      <c r="N73" s="315"/>
      <c r="O73" s="315"/>
      <c r="P73" s="315"/>
      <c r="Q73" s="343" t="str">
        <f t="shared" si="3"/>
        <v/>
      </c>
      <c r="R73" s="343" t="str">
        <f t="shared" si="4"/>
        <v/>
      </c>
      <c r="S73" s="352"/>
      <c r="T73" s="356"/>
      <c r="U73" s="365" t="str">
        <f t="shared" si="5"/>
        <v/>
      </c>
    </row>
    <row r="74" spans="1:21" s="289" customFormat="1" ht="90" hidden="1" customHeight="1">
      <c r="A74" s="297">
        <f>'2（収支報告書)'!A106</f>
        <v>0</v>
      </c>
      <c r="B74" s="309" t="str">
        <f>IF('2（収支報告書)'!$B106="","",('2（収支報告書)'!$B106))</f>
        <v/>
      </c>
      <c r="C74" s="316"/>
      <c r="D74" s="316"/>
      <c r="E74" s="316"/>
      <c r="F74" s="315"/>
      <c r="G74" s="315"/>
      <c r="H74" s="315"/>
      <c r="I74" s="315"/>
      <c r="J74" s="315"/>
      <c r="K74" s="315"/>
      <c r="L74" s="315"/>
      <c r="M74" s="315"/>
      <c r="N74" s="315"/>
      <c r="O74" s="315"/>
      <c r="P74" s="315"/>
      <c r="Q74" s="343" t="str">
        <f t="shared" si="3"/>
        <v/>
      </c>
      <c r="R74" s="343" t="str">
        <f t="shared" si="4"/>
        <v/>
      </c>
      <c r="S74" s="352"/>
      <c r="T74" s="356"/>
      <c r="U74" s="365" t="str">
        <f t="shared" si="5"/>
        <v/>
      </c>
    </row>
    <row r="75" spans="1:21" s="289" customFormat="1" ht="90" hidden="1" customHeight="1">
      <c r="A75" s="297">
        <f>'2（収支報告書)'!A107</f>
        <v>0</v>
      </c>
      <c r="B75" s="309" t="str">
        <f>IF('2（収支報告書)'!$B107="","",('2（収支報告書)'!$B107))</f>
        <v/>
      </c>
      <c r="C75" s="316"/>
      <c r="D75" s="316"/>
      <c r="E75" s="316"/>
      <c r="F75" s="315"/>
      <c r="G75" s="315"/>
      <c r="H75" s="315"/>
      <c r="I75" s="315"/>
      <c r="J75" s="315"/>
      <c r="K75" s="315"/>
      <c r="L75" s="315"/>
      <c r="M75" s="315"/>
      <c r="N75" s="315"/>
      <c r="O75" s="315"/>
      <c r="P75" s="315"/>
      <c r="Q75" s="343" t="str">
        <f t="shared" si="3"/>
        <v/>
      </c>
      <c r="R75" s="343" t="str">
        <f t="shared" si="4"/>
        <v/>
      </c>
      <c r="S75" s="352"/>
      <c r="T75" s="356"/>
      <c r="U75" s="365" t="str">
        <f t="shared" si="5"/>
        <v/>
      </c>
    </row>
    <row r="76" spans="1:21" s="289" customFormat="1" ht="90" hidden="1" customHeight="1">
      <c r="A76" s="297">
        <f>'2（収支報告書)'!A108</f>
        <v>0</v>
      </c>
      <c r="B76" s="309" t="str">
        <f>IF('2（収支報告書)'!$B108="","",('2（収支報告書)'!$B108))</f>
        <v/>
      </c>
      <c r="C76" s="316"/>
      <c r="D76" s="316"/>
      <c r="E76" s="316"/>
      <c r="F76" s="315"/>
      <c r="G76" s="315"/>
      <c r="H76" s="315"/>
      <c r="I76" s="315"/>
      <c r="J76" s="315"/>
      <c r="K76" s="315"/>
      <c r="L76" s="315"/>
      <c r="M76" s="315"/>
      <c r="N76" s="315"/>
      <c r="O76" s="315"/>
      <c r="P76" s="315"/>
      <c r="Q76" s="343" t="str">
        <f t="shared" si="3"/>
        <v/>
      </c>
      <c r="R76" s="343" t="str">
        <f t="shared" si="4"/>
        <v/>
      </c>
      <c r="S76" s="352"/>
      <c r="T76" s="356"/>
      <c r="U76" s="365" t="str">
        <f t="shared" si="5"/>
        <v/>
      </c>
    </row>
    <row r="77" spans="1:21" s="289" customFormat="1" ht="90" hidden="1" customHeight="1">
      <c r="A77" s="297">
        <f>'2（収支報告書)'!A109</f>
        <v>0</v>
      </c>
      <c r="B77" s="309" t="str">
        <f>IF('2（収支報告書)'!$B109="","",('2（収支報告書)'!$B109))</f>
        <v/>
      </c>
      <c r="C77" s="317"/>
      <c r="D77" s="317"/>
      <c r="E77" s="317"/>
      <c r="F77" s="327"/>
      <c r="G77" s="327"/>
      <c r="H77" s="327"/>
      <c r="I77" s="327"/>
      <c r="J77" s="327"/>
      <c r="K77" s="327"/>
      <c r="L77" s="327"/>
      <c r="M77" s="327"/>
      <c r="N77" s="327"/>
      <c r="O77" s="327"/>
      <c r="P77" s="327"/>
      <c r="Q77" s="343" t="str">
        <f t="shared" si="3"/>
        <v/>
      </c>
      <c r="R77" s="343" t="str">
        <f t="shared" si="4"/>
        <v/>
      </c>
      <c r="S77" s="353"/>
      <c r="T77" s="357"/>
      <c r="U77" s="365" t="str">
        <f t="shared" si="5"/>
        <v/>
      </c>
    </row>
    <row r="78" spans="1:21" s="290" customFormat="1" ht="30" customHeight="1">
      <c r="A78" s="298" t="s">
        <v>297</v>
      </c>
      <c r="B78" s="310" t="str">
        <f t="shared" ref="B78:R78" si="6">IF(SUM(B8:B77)=0,"",SUM(B8:B77))</f>
        <v/>
      </c>
      <c r="C78" s="310" t="str">
        <f t="shared" si="6"/>
        <v/>
      </c>
      <c r="D78" s="310" t="str">
        <f t="shared" si="6"/>
        <v/>
      </c>
      <c r="E78" s="310" t="str">
        <f t="shared" si="6"/>
        <v/>
      </c>
      <c r="F78" s="310" t="str">
        <f t="shared" si="6"/>
        <v/>
      </c>
      <c r="G78" s="310" t="str">
        <f t="shared" si="6"/>
        <v/>
      </c>
      <c r="H78" s="310" t="str">
        <f t="shared" si="6"/>
        <v/>
      </c>
      <c r="I78" s="310" t="str">
        <f t="shared" si="6"/>
        <v/>
      </c>
      <c r="J78" s="310" t="str">
        <f t="shared" si="6"/>
        <v/>
      </c>
      <c r="K78" s="310" t="str">
        <f t="shared" si="6"/>
        <v/>
      </c>
      <c r="L78" s="310" t="str">
        <f t="shared" si="6"/>
        <v/>
      </c>
      <c r="M78" s="310" t="str">
        <f t="shared" si="6"/>
        <v/>
      </c>
      <c r="N78" s="310" t="str">
        <f t="shared" si="6"/>
        <v/>
      </c>
      <c r="O78" s="310" t="str">
        <f t="shared" si="6"/>
        <v/>
      </c>
      <c r="P78" s="310" t="str">
        <f t="shared" si="6"/>
        <v/>
      </c>
      <c r="Q78" s="310" t="str">
        <f t="shared" si="6"/>
        <v/>
      </c>
      <c r="R78" s="310" t="str">
        <f t="shared" si="6"/>
        <v/>
      </c>
      <c r="S78" s="354"/>
      <c r="T78" s="358"/>
      <c r="U78" s="366" t="str">
        <f>IF(SUM(U8:U77)=0,"",SUM(U8:U77))</f>
        <v/>
      </c>
    </row>
    <row r="79" spans="1:21" s="290" customFormat="1" ht="30" customHeight="1">
      <c r="A79" s="300"/>
      <c r="B79" s="311"/>
      <c r="C79" s="311"/>
      <c r="D79" s="311"/>
      <c r="E79" s="311"/>
      <c r="F79" s="311"/>
      <c r="G79" s="311"/>
      <c r="H79" s="311"/>
      <c r="I79" s="311"/>
      <c r="J79" s="311"/>
      <c r="K79" s="311"/>
      <c r="L79" s="311"/>
      <c r="M79" s="311"/>
      <c r="N79" s="311"/>
      <c r="O79" s="311"/>
      <c r="P79" s="336"/>
      <c r="Q79" s="336"/>
      <c r="R79" s="336"/>
      <c r="S79" s="336"/>
      <c r="T79" s="336"/>
      <c r="U79" s="367"/>
    </row>
    <row r="80" spans="1:21" s="290" customFormat="1" ht="80.25" customHeight="1">
      <c r="A80" s="299"/>
      <c r="B80" s="299"/>
      <c r="C80" s="299"/>
      <c r="D80" s="299"/>
      <c r="E80" s="299"/>
      <c r="F80" s="328"/>
      <c r="G80" s="328"/>
      <c r="H80" s="328"/>
      <c r="I80" s="328"/>
      <c r="J80" s="328"/>
      <c r="K80" s="328"/>
      <c r="L80" s="328"/>
      <c r="M80" s="328"/>
      <c r="N80" s="328"/>
      <c r="O80" s="328"/>
      <c r="P80" s="337" t="s">
        <v>318</v>
      </c>
      <c r="Q80" s="344" t="s">
        <v>489</v>
      </c>
      <c r="R80" s="349"/>
      <c r="S80" s="299"/>
      <c r="T80" s="299"/>
      <c r="U80" s="299"/>
    </row>
    <row r="81" spans="1:21" s="290" customFormat="1" ht="80.25" customHeight="1">
      <c r="A81" s="299"/>
      <c r="B81" s="299"/>
      <c r="C81" s="299"/>
      <c r="D81" s="299"/>
      <c r="E81" s="299"/>
      <c r="F81" s="328"/>
      <c r="G81" s="328"/>
      <c r="H81" s="328"/>
      <c r="I81" s="328"/>
      <c r="J81" s="328"/>
      <c r="K81" s="328"/>
      <c r="L81" s="328"/>
      <c r="M81" s="328"/>
      <c r="N81" s="328"/>
      <c r="O81" s="328"/>
      <c r="P81" s="338"/>
      <c r="Q81" s="345" t="s">
        <v>698</v>
      </c>
      <c r="R81" s="350"/>
      <c r="S81" s="299"/>
      <c r="T81" s="299"/>
      <c r="U81" s="299"/>
    </row>
    <row r="82" spans="1:21" ht="26.25" customHeight="1">
      <c r="A82" s="301"/>
      <c r="B82" s="312"/>
      <c r="C82" s="312"/>
      <c r="D82" s="323"/>
      <c r="E82" s="301"/>
      <c r="F82" s="312"/>
      <c r="G82" s="312"/>
    </row>
    <row r="83" spans="1:21" ht="26.25" customHeight="1">
      <c r="A83" s="301"/>
      <c r="B83" s="312"/>
      <c r="C83" s="312"/>
      <c r="D83" s="323"/>
      <c r="E83" s="301"/>
      <c r="F83" s="329"/>
      <c r="G83" s="329"/>
    </row>
    <row r="84" spans="1:21" ht="26.25" customHeight="1">
      <c r="A84" s="301"/>
      <c r="B84" s="312"/>
      <c r="C84" s="312"/>
      <c r="D84" s="323"/>
      <c r="E84" s="301"/>
      <c r="F84" s="312"/>
      <c r="G84" s="312"/>
    </row>
    <row r="85" spans="1:21" ht="26.25" customHeight="1">
      <c r="A85" s="301"/>
      <c r="B85" s="312"/>
      <c r="C85" s="312"/>
      <c r="D85" s="324"/>
      <c r="E85" s="301"/>
      <c r="F85" s="312"/>
      <c r="G85" s="312"/>
    </row>
    <row r="86" spans="1:21" ht="13.8">
      <c r="A86" s="302"/>
    </row>
  </sheetData>
  <sheetProtection password="DD53" sheet="1" objects="1" scenarios="1" selectLockedCells="1"/>
  <mergeCells count="21">
    <mergeCell ref="D80:E80"/>
    <mergeCell ref="D81:E81"/>
    <mergeCell ref="B82:C82"/>
    <mergeCell ref="F82:G82"/>
    <mergeCell ref="B83:C83"/>
    <mergeCell ref="F83:G83"/>
    <mergeCell ref="B84:C84"/>
    <mergeCell ref="F84:G84"/>
    <mergeCell ref="B85:C85"/>
    <mergeCell ref="F85:G85"/>
    <mergeCell ref="A3:A7"/>
    <mergeCell ref="B3:B6"/>
    <mergeCell ref="C3:C6"/>
    <mergeCell ref="Q3:Q6"/>
    <mergeCell ref="R3:R6"/>
    <mergeCell ref="S3:T6"/>
    <mergeCell ref="U3:U6"/>
    <mergeCell ref="N80:N81"/>
    <mergeCell ref="O80:O81"/>
    <mergeCell ref="P80:P81"/>
    <mergeCell ref="D82:D83"/>
  </mergeCells>
  <phoneticPr fontId="26"/>
  <printOptions horizontalCentered="1"/>
  <pageMargins left="0.19685039370078741" right="0.19685039370078741" top="0.59055118110236227" bottom="0.59055118110236227" header="0" footer="0"/>
  <pageSetup paperSize="9" scale="37" fitToWidth="1" fitToHeight="5" orientation="landscape" usePrinterDefaults="1" r:id="rId1"/>
  <headerFooter alignWithMargins="0">
    <oddFooter>&amp;C&amp;20
&amp;R&amp;20&amp;A</oddFooter>
  </headerFooter>
  <rowBreaks count="1" manualBreakCount="1">
    <brk id="23" max="19" man="1"/>
  </rowBreaks>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0000"/>
  </sheetPr>
  <dimension ref="A1:Y307"/>
  <sheetViews>
    <sheetView view="pageBreakPreview" zoomScale="60" zoomScaleNormal="70" workbookViewId="0">
      <pane ySplit="10" topLeftCell="A11" activePane="bottomLeft" state="frozen"/>
      <selection pane="bottomLeft" activeCell="A11" sqref="A11"/>
    </sheetView>
  </sheetViews>
  <sheetFormatPr defaultRowHeight="13.2"/>
  <cols>
    <col min="1" max="1" width="12.3984375" style="369" bestFit="1" customWidth="1"/>
    <col min="2" max="2" width="34.8984375" style="369" customWidth="1"/>
    <col min="3" max="3" width="13.69921875" style="286" customWidth="1"/>
    <col min="4" max="17" width="10.69921875" style="286" customWidth="1"/>
    <col min="18" max="18" width="13.59765625" style="286" customWidth="1"/>
    <col min="19" max="19" width="11.09765625" style="370" customWidth="1"/>
    <col min="20" max="20" width="24.8984375" style="286" customWidth="1"/>
    <col min="21" max="24" width="6.69921875" style="371" customWidth="1"/>
    <col min="25" max="25" width="6.69921875" style="370" customWidth="1"/>
    <col min="26" max="264" width="9" style="286" customWidth="1"/>
    <col min="265" max="265" width="12.3984375" style="286" bestFit="1" customWidth="1"/>
    <col min="266" max="266" width="12.19921875" style="286" customWidth="1"/>
    <col min="267" max="267" width="12.69921875" style="286" customWidth="1"/>
    <col min="268" max="271" width="12.19921875" style="286" customWidth="1"/>
    <col min="272" max="272" width="13.09765625" style="286" customWidth="1"/>
    <col min="273" max="273" width="13.19921875" style="286" customWidth="1"/>
    <col min="274" max="274" width="12.19921875" style="286" customWidth="1"/>
    <col min="275" max="275" width="10.09765625" style="286" customWidth="1"/>
    <col min="276" max="276" width="14.8984375" style="286" customWidth="1"/>
    <col min="277" max="277" width="8.59765625" style="286" customWidth="1"/>
    <col min="278" max="278" width="38.09765625" style="286" customWidth="1"/>
    <col min="279" max="279" width="9" style="286" customWidth="1"/>
    <col min="280" max="280" width="9.19921875" style="286" bestFit="1" customWidth="1"/>
    <col min="281" max="520" width="9" style="286" customWidth="1"/>
    <col min="521" max="521" width="12.3984375" style="286" bestFit="1" customWidth="1"/>
    <col min="522" max="522" width="12.19921875" style="286" customWidth="1"/>
    <col min="523" max="523" width="12.69921875" style="286" customWidth="1"/>
    <col min="524" max="527" width="12.19921875" style="286" customWidth="1"/>
    <col min="528" max="528" width="13.09765625" style="286" customWidth="1"/>
    <col min="529" max="529" width="13.19921875" style="286" customWidth="1"/>
    <col min="530" max="530" width="12.19921875" style="286" customWidth="1"/>
    <col min="531" max="531" width="10.09765625" style="286" customWidth="1"/>
    <col min="532" max="532" width="14.8984375" style="286" customWidth="1"/>
    <col min="533" max="533" width="8.59765625" style="286" customWidth="1"/>
    <col min="534" max="534" width="38.09765625" style="286" customWidth="1"/>
    <col min="535" max="535" width="9" style="286" customWidth="1"/>
    <col min="536" max="536" width="9.19921875" style="286" bestFit="1" customWidth="1"/>
    <col min="537" max="776" width="9" style="286" customWidth="1"/>
    <col min="777" max="777" width="12.3984375" style="286" bestFit="1" customWidth="1"/>
    <col min="778" max="778" width="12.19921875" style="286" customWidth="1"/>
    <col min="779" max="779" width="12.69921875" style="286" customWidth="1"/>
    <col min="780" max="783" width="12.19921875" style="286" customWidth="1"/>
    <col min="784" max="784" width="13.09765625" style="286" customWidth="1"/>
    <col min="785" max="785" width="13.19921875" style="286" customWidth="1"/>
    <col min="786" max="786" width="12.19921875" style="286" customWidth="1"/>
    <col min="787" max="787" width="10.09765625" style="286" customWidth="1"/>
    <col min="788" max="788" width="14.8984375" style="286" customWidth="1"/>
    <col min="789" max="789" width="8.59765625" style="286" customWidth="1"/>
    <col min="790" max="790" width="38.09765625" style="286" customWidth="1"/>
    <col min="791" max="791" width="9" style="286" customWidth="1"/>
    <col min="792" max="792" width="9.19921875" style="286" bestFit="1" customWidth="1"/>
    <col min="793" max="1032" width="9" style="286" customWidth="1"/>
    <col min="1033" max="1033" width="12.3984375" style="286" bestFit="1" customWidth="1"/>
    <col min="1034" max="1034" width="12.19921875" style="286" customWidth="1"/>
    <col min="1035" max="1035" width="12.69921875" style="286" customWidth="1"/>
    <col min="1036" max="1039" width="12.19921875" style="286" customWidth="1"/>
    <col min="1040" max="1040" width="13.09765625" style="286" customWidth="1"/>
    <col min="1041" max="1041" width="13.19921875" style="286" customWidth="1"/>
    <col min="1042" max="1042" width="12.19921875" style="286" customWidth="1"/>
    <col min="1043" max="1043" width="10.09765625" style="286" customWidth="1"/>
    <col min="1044" max="1044" width="14.8984375" style="286" customWidth="1"/>
    <col min="1045" max="1045" width="8.59765625" style="286" customWidth="1"/>
    <col min="1046" max="1046" width="38.09765625" style="286" customWidth="1"/>
    <col min="1047" max="1047" width="9" style="286" customWidth="1"/>
    <col min="1048" max="1048" width="9.19921875" style="286" bestFit="1" customWidth="1"/>
    <col min="1049" max="1288" width="9" style="286" customWidth="1"/>
    <col min="1289" max="1289" width="12.3984375" style="286" bestFit="1" customWidth="1"/>
    <col min="1290" max="1290" width="12.19921875" style="286" customWidth="1"/>
    <col min="1291" max="1291" width="12.69921875" style="286" customWidth="1"/>
    <col min="1292" max="1295" width="12.19921875" style="286" customWidth="1"/>
    <col min="1296" max="1296" width="13.09765625" style="286" customWidth="1"/>
    <col min="1297" max="1297" width="13.19921875" style="286" customWidth="1"/>
    <col min="1298" max="1298" width="12.19921875" style="286" customWidth="1"/>
    <col min="1299" max="1299" width="10.09765625" style="286" customWidth="1"/>
    <col min="1300" max="1300" width="14.8984375" style="286" customWidth="1"/>
    <col min="1301" max="1301" width="8.59765625" style="286" customWidth="1"/>
    <col min="1302" max="1302" width="38.09765625" style="286" customWidth="1"/>
    <col min="1303" max="1303" width="9" style="286" customWidth="1"/>
    <col min="1304" max="1304" width="9.19921875" style="286" bestFit="1" customWidth="1"/>
    <col min="1305" max="1544" width="9" style="286" customWidth="1"/>
    <col min="1545" max="1545" width="12.3984375" style="286" bestFit="1" customWidth="1"/>
    <col min="1546" max="1546" width="12.19921875" style="286" customWidth="1"/>
    <col min="1547" max="1547" width="12.69921875" style="286" customWidth="1"/>
    <col min="1548" max="1551" width="12.19921875" style="286" customWidth="1"/>
    <col min="1552" max="1552" width="13.09765625" style="286" customWidth="1"/>
    <col min="1553" max="1553" width="13.19921875" style="286" customWidth="1"/>
    <col min="1554" max="1554" width="12.19921875" style="286" customWidth="1"/>
    <col min="1555" max="1555" width="10.09765625" style="286" customWidth="1"/>
    <col min="1556" max="1556" width="14.8984375" style="286" customWidth="1"/>
    <col min="1557" max="1557" width="8.59765625" style="286" customWidth="1"/>
    <col min="1558" max="1558" width="38.09765625" style="286" customWidth="1"/>
    <col min="1559" max="1559" width="9" style="286" customWidth="1"/>
    <col min="1560" max="1560" width="9.19921875" style="286" bestFit="1" customWidth="1"/>
    <col min="1561" max="1800" width="9" style="286" customWidth="1"/>
    <col min="1801" max="1801" width="12.3984375" style="286" bestFit="1" customWidth="1"/>
    <col min="1802" max="1802" width="12.19921875" style="286" customWidth="1"/>
    <col min="1803" max="1803" width="12.69921875" style="286" customWidth="1"/>
    <col min="1804" max="1807" width="12.19921875" style="286" customWidth="1"/>
    <col min="1808" max="1808" width="13.09765625" style="286" customWidth="1"/>
    <col min="1809" max="1809" width="13.19921875" style="286" customWidth="1"/>
    <col min="1810" max="1810" width="12.19921875" style="286" customWidth="1"/>
    <col min="1811" max="1811" width="10.09765625" style="286" customWidth="1"/>
    <col min="1812" max="1812" width="14.8984375" style="286" customWidth="1"/>
    <col min="1813" max="1813" width="8.59765625" style="286" customWidth="1"/>
    <col min="1814" max="1814" width="38.09765625" style="286" customWidth="1"/>
    <col min="1815" max="1815" width="9" style="286" customWidth="1"/>
    <col min="1816" max="1816" width="9.19921875" style="286" bestFit="1" customWidth="1"/>
    <col min="1817" max="2056" width="9" style="286" customWidth="1"/>
    <col min="2057" max="2057" width="12.3984375" style="286" bestFit="1" customWidth="1"/>
    <col min="2058" max="2058" width="12.19921875" style="286" customWidth="1"/>
    <col min="2059" max="2059" width="12.69921875" style="286" customWidth="1"/>
    <col min="2060" max="2063" width="12.19921875" style="286" customWidth="1"/>
    <col min="2064" max="2064" width="13.09765625" style="286" customWidth="1"/>
    <col min="2065" max="2065" width="13.19921875" style="286" customWidth="1"/>
    <col min="2066" max="2066" width="12.19921875" style="286" customWidth="1"/>
    <col min="2067" max="2067" width="10.09765625" style="286" customWidth="1"/>
    <col min="2068" max="2068" width="14.8984375" style="286" customWidth="1"/>
    <col min="2069" max="2069" width="8.59765625" style="286" customWidth="1"/>
    <col min="2070" max="2070" width="38.09765625" style="286" customWidth="1"/>
    <col min="2071" max="2071" width="9" style="286" customWidth="1"/>
    <col min="2072" max="2072" width="9.19921875" style="286" bestFit="1" customWidth="1"/>
    <col min="2073" max="2312" width="9" style="286" customWidth="1"/>
    <col min="2313" max="2313" width="12.3984375" style="286" bestFit="1" customWidth="1"/>
    <col min="2314" max="2314" width="12.19921875" style="286" customWidth="1"/>
    <col min="2315" max="2315" width="12.69921875" style="286" customWidth="1"/>
    <col min="2316" max="2319" width="12.19921875" style="286" customWidth="1"/>
    <col min="2320" max="2320" width="13.09765625" style="286" customWidth="1"/>
    <col min="2321" max="2321" width="13.19921875" style="286" customWidth="1"/>
    <col min="2322" max="2322" width="12.19921875" style="286" customWidth="1"/>
    <col min="2323" max="2323" width="10.09765625" style="286" customWidth="1"/>
    <col min="2324" max="2324" width="14.8984375" style="286" customWidth="1"/>
    <col min="2325" max="2325" width="8.59765625" style="286" customWidth="1"/>
    <col min="2326" max="2326" width="38.09765625" style="286" customWidth="1"/>
    <col min="2327" max="2327" width="9" style="286" customWidth="1"/>
    <col min="2328" max="2328" width="9.19921875" style="286" bestFit="1" customWidth="1"/>
    <col min="2329" max="2568" width="9" style="286" customWidth="1"/>
    <col min="2569" max="2569" width="12.3984375" style="286" bestFit="1" customWidth="1"/>
    <col min="2570" max="2570" width="12.19921875" style="286" customWidth="1"/>
    <col min="2571" max="2571" width="12.69921875" style="286" customWidth="1"/>
    <col min="2572" max="2575" width="12.19921875" style="286" customWidth="1"/>
    <col min="2576" max="2576" width="13.09765625" style="286" customWidth="1"/>
    <col min="2577" max="2577" width="13.19921875" style="286" customWidth="1"/>
    <col min="2578" max="2578" width="12.19921875" style="286" customWidth="1"/>
    <col min="2579" max="2579" width="10.09765625" style="286" customWidth="1"/>
    <col min="2580" max="2580" width="14.8984375" style="286" customWidth="1"/>
    <col min="2581" max="2581" width="8.59765625" style="286" customWidth="1"/>
    <col min="2582" max="2582" width="38.09765625" style="286" customWidth="1"/>
    <col min="2583" max="2583" width="9" style="286" customWidth="1"/>
    <col min="2584" max="2584" width="9.19921875" style="286" bestFit="1" customWidth="1"/>
    <col min="2585" max="2824" width="9" style="286" customWidth="1"/>
    <col min="2825" max="2825" width="12.3984375" style="286" bestFit="1" customWidth="1"/>
    <col min="2826" max="2826" width="12.19921875" style="286" customWidth="1"/>
    <col min="2827" max="2827" width="12.69921875" style="286" customWidth="1"/>
    <col min="2828" max="2831" width="12.19921875" style="286" customWidth="1"/>
    <col min="2832" max="2832" width="13.09765625" style="286" customWidth="1"/>
    <col min="2833" max="2833" width="13.19921875" style="286" customWidth="1"/>
    <col min="2834" max="2834" width="12.19921875" style="286" customWidth="1"/>
    <col min="2835" max="2835" width="10.09765625" style="286" customWidth="1"/>
    <col min="2836" max="2836" width="14.8984375" style="286" customWidth="1"/>
    <col min="2837" max="2837" width="8.59765625" style="286" customWidth="1"/>
    <col min="2838" max="2838" width="38.09765625" style="286" customWidth="1"/>
    <col min="2839" max="2839" width="9" style="286" customWidth="1"/>
    <col min="2840" max="2840" width="9.19921875" style="286" bestFit="1" customWidth="1"/>
    <col min="2841" max="3080" width="9" style="286" customWidth="1"/>
    <col min="3081" max="3081" width="12.3984375" style="286" bestFit="1" customWidth="1"/>
    <col min="3082" max="3082" width="12.19921875" style="286" customWidth="1"/>
    <col min="3083" max="3083" width="12.69921875" style="286" customWidth="1"/>
    <col min="3084" max="3087" width="12.19921875" style="286" customWidth="1"/>
    <col min="3088" max="3088" width="13.09765625" style="286" customWidth="1"/>
    <col min="3089" max="3089" width="13.19921875" style="286" customWidth="1"/>
    <col min="3090" max="3090" width="12.19921875" style="286" customWidth="1"/>
    <col min="3091" max="3091" width="10.09765625" style="286" customWidth="1"/>
    <col min="3092" max="3092" width="14.8984375" style="286" customWidth="1"/>
    <col min="3093" max="3093" width="8.59765625" style="286" customWidth="1"/>
    <col min="3094" max="3094" width="38.09765625" style="286" customWidth="1"/>
    <col min="3095" max="3095" width="9" style="286" customWidth="1"/>
    <col min="3096" max="3096" width="9.19921875" style="286" bestFit="1" customWidth="1"/>
    <col min="3097" max="3336" width="9" style="286" customWidth="1"/>
    <col min="3337" max="3337" width="12.3984375" style="286" bestFit="1" customWidth="1"/>
    <col min="3338" max="3338" width="12.19921875" style="286" customWidth="1"/>
    <col min="3339" max="3339" width="12.69921875" style="286" customWidth="1"/>
    <col min="3340" max="3343" width="12.19921875" style="286" customWidth="1"/>
    <col min="3344" max="3344" width="13.09765625" style="286" customWidth="1"/>
    <col min="3345" max="3345" width="13.19921875" style="286" customWidth="1"/>
    <col min="3346" max="3346" width="12.19921875" style="286" customWidth="1"/>
    <col min="3347" max="3347" width="10.09765625" style="286" customWidth="1"/>
    <col min="3348" max="3348" width="14.8984375" style="286" customWidth="1"/>
    <col min="3349" max="3349" width="8.59765625" style="286" customWidth="1"/>
    <col min="3350" max="3350" width="38.09765625" style="286" customWidth="1"/>
    <col min="3351" max="3351" width="9" style="286" customWidth="1"/>
    <col min="3352" max="3352" width="9.19921875" style="286" bestFit="1" customWidth="1"/>
    <col min="3353" max="3592" width="9" style="286" customWidth="1"/>
    <col min="3593" max="3593" width="12.3984375" style="286" bestFit="1" customWidth="1"/>
    <col min="3594" max="3594" width="12.19921875" style="286" customWidth="1"/>
    <col min="3595" max="3595" width="12.69921875" style="286" customWidth="1"/>
    <col min="3596" max="3599" width="12.19921875" style="286" customWidth="1"/>
    <col min="3600" max="3600" width="13.09765625" style="286" customWidth="1"/>
    <col min="3601" max="3601" width="13.19921875" style="286" customWidth="1"/>
    <col min="3602" max="3602" width="12.19921875" style="286" customWidth="1"/>
    <col min="3603" max="3603" width="10.09765625" style="286" customWidth="1"/>
    <col min="3604" max="3604" width="14.8984375" style="286" customWidth="1"/>
    <col min="3605" max="3605" width="8.59765625" style="286" customWidth="1"/>
    <col min="3606" max="3606" width="38.09765625" style="286" customWidth="1"/>
    <col min="3607" max="3607" width="9" style="286" customWidth="1"/>
    <col min="3608" max="3608" width="9.19921875" style="286" bestFit="1" customWidth="1"/>
    <col min="3609" max="3848" width="9" style="286" customWidth="1"/>
    <col min="3849" max="3849" width="12.3984375" style="286" bestFit="1" customWidth="1"/>
    <col min="3850" max="3850" width="12.19921875" style="286" customWidth="1"/>
    <col min="3851" max="3851" width="12.69921875" style="286" customWidth="1"/>
    <col min="3852" max="3855" width="12.19921875" style="286" customWidth="1"/>
    <col min="3856" max="3856" width="13.09765625" style="286" customWidth="1"/>
    <col min="3857" max="3857" width="13.19921875" style="286" customWidth="1"/>
    <col min="3858" max="3858" width="12.19921875" style="286" customWidth="1"/>
    <col min="3859" max="3859" width="10.09765625" style="286" customWidth="1"/>
    <col min="3860" max="3860" width="14.8984375" style="286" customWidth="1"/>
    <col min="3861" max="3861" width="8.59765625" style="286" customWidth="1"/>
    <col min="3862" max="3862" width="38.09765625" style="286" customWidth="1"/>
    <col min="3863" max="3863" width="9" style="286" customWidth="1"/>
    <col min="3864" max="3864" width="9.19921875" style="286" bestFit="1" customWidth="1"/>
    <col min="3865" max="4104" width="9" style="286" customWidth="1"/>
    <col min="4105" max="4105" width="12.3984375" style="286" bestFit="1" customWidth="1"/>
    <col min="4106" max="4106" width="12.19921875" style="286" customWidth="1"/>
    <col min="4107" max="4107" width="12.69921875" style="286" customWidth="1"/>
    <col min="4108" max="4111" width="12.19921875" style="286" customWidth="1"/>
    <col min="4112" max="4112" width="13.09765625" style="286" customWidth="1"/>
    <col min="4113" max="4113" width="13.19921875" style="286" customWidth="1"/>
    <col min="4114" max="4114" width="12.19921875" style="286" customWidth="1"/>
    <col min="4115" max="4115" width="10.09765625" style="286" customWidth="1"/>
    <col min="4116" max="4116" width="14.8984375" style="286" customWidth="1"/>
    <col min="4117" max="4117" width="8.59765625" style="286" customWidth="1"/>
    <col min="4118" max="4118" width="38.09765625" style="286" customWidth="1"/>
    <col min="4119" max="4119" width="9" style="286" customWidth="1"/>
    <col min="4120" max="4120" width="9.19921875" style="286" bestFit="1" customWidth="1"/>
    <col min="4121" max="4360" width="9" style="286" customWidth="1"/>
    <col min="4361" max="4361" width="12.3984375" style="286" bestFit="1" customWidth="1"/>
    <col min="4362" max="4362" width="12.19921875" style="286" customWidth="1"/>
    <col min="4363" max="4363" width="12.69921875" style="286" customWidth="1"/>
    <col min="4364" max="4367" width="12.19921875" style="286" customWidth="1"/>
    <col min="4368" max="4368" width="13.09765625" style="286" customWidth="1"/>
    <col min="4369" max="4369" width="13.19921875" style="286" customWidth="1"/>
    <col min="4370" max="4370" width="12.19921875" style="286" customWidth="1"/>
    <col min="4371" max="4371" width="10.09765625" style="286" customWidth="1"/>
    <col min="4372" max="4372" width="14.8984375" style="286" customWidth="1"/>
    <col min="4373" max="4373" width="8.59765625" style="286" customWidth="1"/>
    <col min="4374" max="4374" width="38.09765625" style="286" customWidth="1"/>
    <col min="4375" max="4375" width="9" style="286" customWidth="1"/>
    <col min="4376" max="4376" width="9.19921875" style="286" bestFit="1" customWidth="1"/>
    <col min="4377" max="4616" width="9" style="286" customWidth="1"/>
    <col min="4617" max="4617" width="12.3984375" style="286" bestFit="1" customWidth="1"/>
    <col min="4618" max="4618" width="12.19921875" style="286" customWidth="1"/>
    <col min="4619" max="4619" width="12.69921875" style="286" customWidth="1"/>
    <col min="4620" max="4623" width="12.19921875" style="286" customWidth="1"/>
    <col min="4624" max="4624" width="13.09765625" style="286" customWidth="1"/>
    <col min="4625" max="4625" width="13.19921875" style="286" customWidth="1"/>
    <col min="4626" max="4626" width="12.19921875" style="286" customWidth="1"/>
    <col min="4627" max="4627" width="10.09765625" style="286" customWidth="1"/>
    <col min="4628" max="4628" width="14.8984375" style="286" customWidth="1"/>
    <col min="4629" max="4629" width="8.59765625" style="286" customWidth="1"/>
    <col min="4630" max="4630" width="38.09765625" style="286" customWidth="1"/>
    <col min="4631" max="4631" width="9" style="286" customWidth="1"/>
    <col min="4632" max="4632" width="9.19921875" style="286" bestFit="1" customWidth="1"/>
    <col min="4633" max="4872" width="9" style="286" customWidth="1"/>
    <col min="4873" max="4873" width="12.3984375" style="286" bestFit="1" customWidth="1"/>
    <col min="4874" max="4874" width="12.19921875" style="286" customWidth="1"/>
    <col min="4875" max="4875" width="12.69921875" style="286" customWidth="1"/>
    <col min="4876" max="4879" width="12.19921875" style="286" customWidth="1"/>
    <col min="4880" max="4880" width="13.09765625" style="286" customWidth="1"/>
    <col min="4881" max="4881" width="13.19921875" style="286" customWidth="1"/>
    <col min="4882" max="4882" width="12.19921875" style="286" customWidth="1"/>
    <col min="4883" max="4883" width="10.09765625" style="286" customWidth="1"/>
    <col min="4884" max="4884" width="14.8984375" style="286" customWidth="1"/>
    <col min="4885" max="4885" width="8.59765625" style="286" customWidth="1"/>
    <col min="4886" max="4886" width="38.09765625" style="286" customWidth="1"/>
    <col min="4887" max="4887" width="9" style="286" customWidth="1"/>
    <col min="4888" max="4888" width="9.19921875" style="286" bestFit="1" customWidth="1"/>
    <col min="4889" max="5128" width="9" style="286" customWidth="1"/>
    <col min="5129" max="5129" width="12.3984375" style="286" bestFit="1" customWidth="1"/>
    <col min="5130" max="5130" width="12.19921875" style="286" customWidth="1"/>
    <col min="5131" max="5131" width="12.69921875" style="286" customWidth="1"/>
    <col min="5132" max="5135" width="12.19921875" style="286" customWidth="1"/>
    <col min="5136" max="5136" width="13.09765625" style="286" customWidth="1"/>
    <col min="5137" max="5137" width="13.19921875" style="286" customWidth="1"/>
    <col min="5138" max="5138" width="12.19921875" style="286" customWidth="1"/>
    <col min="5139" max="5139" width="10.09765625" style="286" customWidth="1"/>
    <col min="5140" max="5140" width="14.8984375" style="286" customWidth="1"/>
    <col min="5141" max="5141" width="8.59765625" style="286" customWidth="1"/>
    <col min="5142" max="5142" width="38.09765625" style="286" customWidth="1"/>
    <col min="5143" max="5143" width="9" style="286" customWidth="1"/>
    <col min="5144" max="5144" width="9.19921875" style="286" bestFit="1" customWidth="1"/>
    <col min="5145" max="5384" width="9" style="286" customWidth="1"/>
    <col min="5385" max="5385" width="12.3984375" style="286" bestFit="1" customWidth="1"/>
    <col min="5386" max="5386" width="12.19921875" style="286" customWidth="1"/>
    <col min="5387" max="5387" width="12.69921875" style="286" customWidth="1"/>
    <col min="5388" max="5391" width="12.19921875" style="286" customWidth="1"/>
    <col min="5392" max="5392" width="13.09765625" style="286" customWidth="1"/>
    <col min="5393" max="5393" width="13.19921875" style="286" customWidth="1"/>
    <col min="5394" max="5394" width="12.19921875" style="286" customWidth="1"/>
    <col min="5395" max="5395" width="10.09765625" style="286" customWidth="1"/>
    <col min="5396" max="5396" width="14.8984375" style="286" customWidth="1"/>
    <col min="5397" max="5397" width="8.59765625" style="286" customWidth="1"/>
    <col min="5398" max="5398" width="38.09765625" style="286" customWidth="1"/>
    <col min="5399" max="5399" width="9" style="286" customWidth="1"/>
    <col min="5400" max="5400" width="9.19921875" style="286" bestFit="1" customWidth="1"/>
    <col min="5401" max="5640" width="9" style="286" customWidth="1"/>
    <col min="5641" max="5641" width="12.3984375" style="286" bestFit="1" customWidth="1"/>
    <col min="5642" max="5642" width="12.19921875" style="286" customWidth="1"/>
    <col min="5643" max="5643" width="12.69921875" style="286" customWidth="1"/>
    <col min="5644" max="5647" width="12.19921875" style="286" customWidth="1"/>
    <col min="5648" max="5648" width="13.09765625" style="286" customWidth="1"/>
    <col min="5649" max="5649" width="13.19921875" style="286" customWidth="1"/>
    <col min="5650" max="5650" width="12.19921875" style="286" customWidth="1"/>
    <col min="5651" max="5651" width="10.09765625" style="286" customWidth="1"/>
    <col min="5652" max="5652" width="14.8984375" style="286" customWidth="1"/>
    <col min="5653" max="5653" width="8.59765625" style="286" customWidth="1"/>
    <col min="5654" max="5654" width="38.09765625" style="286" customWidth="1"/>
    <col min="5655" max="5655" width="9" style="286" customWidth="1"/>
    <col min="5656" max="5656" width="9.19921875" style="286" bestFit="1" customWidth="1"/>
    <col min="5657" max="5896" width="9" style="286" customWidth="1"/>
    <col min="5897" max="5897" width="12.3984375" style="286" bestFit="1" customWidth="1"/>
    <col min="5898" max="5898" width="12.19921875" style="286" customWidth="1"/>
    <col min="5899" max="5899" width="12.69921875" style="286" customWidth="1"/>
    <col min="5900" max="5903" width="12.19921875" style="286" customWidth="1"/>
    <col min="5904" max="5904" width="13.09765625" style="286" customWidth="1"/>
    <col min="5905" max="5905" width="13.19921875" style="286" customWidth="1"/>
    <col min="5906" max="5906" width="12.19921875" style="286" customWidth="1"/>
    <col min="5907" max="5907" width="10.09765625" style="286" customWidth="1"/>
    <col min="5908" max="5908" width="14.8984375" style="286" customWidth="1"/>
    <col min="5909" max="5909" width="8.59765625" style="286" customWidth="1"/>
    <col min="5910" max="5910" width="38.09765625" style="286" customWidth="1"/>
    <col min="5911" max="5911" width="9" style="286" customWidth="1"/>
    <col min="5912" max="5912" width="9.19921875" style="286" bestFit="1" customWidth="1"/>
    <col min="5913" max="6152" width="9" style="286" customWidth="1"/>
    <col min="6153" max="6153" width="12.3984375" style="286" bestFit="1" customWidth="1"/>
    <col min="6154" max="6154" width="12.19921875" style="286" customWidth="1"/>
    <col min="6155" max="6155" width="12.69921875" style="286" customWidth="1"/>
    <col min="6156" max="6159" width="12.19921875" style="286" customWidth="1"/>
    <col min="6160" max="6160" width="13.09765625" style="286" customWidth="1"/>
    <col min="6161" max="6161" width="13.19921875" style="286" customWidth="1"/>
    <col min="6162" max="6162" width="12.19921875" style="286" customWidth="1"/>
    <col min="6163" max="6163" width="10.09765625" style="286" customWidth="1"/>
    <col min="6164" max="6164" width="14.8984375" style="286" customWidth="1"/>
    <col min="6165" max="6165" width="8.59765625" style="286" customWidth="1"/>
    <col min="6166" max="6166" width="38.09765625" style="286" customWidth="1"/>
    <col min="6167" max="6167" width="9" style="286" customWidth="1"/>
    <col min="6168" max="6168" width="9.19921875" style="286" bestFit="1" customWidth="1"/>
    <col min="6169" max="6408" width="9" style="286" customWidth="1"/>
    <col min="6409" max="6409" width="12.3984375" style="286" bestFit="1" customWidth="1"/>
    <col min="6410" max="6410" width="12.19921875" style="286" customWidth="1"/>
    <col min="6411" max="6411" width="12.69921875" style="286" customWidth="1"/>
    <col min="6412" max="6415" width="12.19921875" style="286" customWidth="1"/>
    <col min="6416" max="6416" width="13.09765625" style="286" customWidth="1"/>
    <col min="6417" max="6417" width="13.19921875" style="286" customWidth="1"/>
    <col min="6418" max="6418" width="12.19921875" style="286" customWidth="1"/>
    <col min="6419" max="6419" width="10.09765625" style="286" customWidth="1"/>
    <col min="6420" max="6420" width="14.8984375" style="286" customWidth="1"/>
    <col min="6421" max="6421" width="8.59765625" style="286" customWidth="1"/>
    <col min="6422" max="6422" width="38.09765625" style="286" customWidth="1"/>
    <col min="6423" max="6423" width="9" style="286" customWidth="1"/>
    <col min="6424" max="6424" width="9.19921875" style="286" bestFit="1" customWidth="1"/>
    <col min="6425" max="6664" width="9" style="286" customWidth="1"/>
    <col min="6665" max="6665" width="12.3984375" style="286" bestFit="1" customWidth="1"/>
    <col min="6666" max="6666" width="12.19921875" style="286" customWidth="1"/>
    <col min="6667" max="6667" width="12.69921875" style="286" customWidth="1"/>
    <col min="6668" max="6671" width="12.19921875" style="286" customWidth="1"/>
    <col min="6672" max="6672" width="13.09765625" style="286" customWidth="1"/>
    <col min="6673" max="6673" width="13.19921875" style="286" customWidth="1"/>
    <col min="6674" max="6674" width="12.19921875" style="286" customWidth="1"/>
    <col min="6675" max="6675" width="10.09765625" style="286" customWidth="1"/>
    <col min="6676" max="6676" width="14.8984375" style="286" customWidth="1"/>
    <col min="6677" max="6677" width="8.59765625" style="286" customWidth="1"/>
    <col min="6678" max="6678" width="38.09765625" style="286" customWidth="1"/>
    <col min="6679" max="6679" width="9" style="286" customWidth="1"/>
    <col min="6680" max="6680" width="9.19921875" style="286" bestFit="1" customWidth="1"/>
    <col min="6681" max="6920" width="9" style="286" customWidth="1"/>
    <col min="6921" max="6921" width="12.3984375" style="286" bestFit="1" customWidth="1"/>
    <col min="6922" max="6922" width="12.19921875" style="286" customWidth="1"/>
    <col min="6923" max="6923" width="12.69921875" style="286" customWidth="1"/>
    <col min="6924" max="6927" width="12.19921875" style="286" customWidth="1"/>
    <col min="6928" max="6928" width="13.09765625" style="286" customWidth="1"/>
    <col min="6929" max="6929" width="13.19921875" style="286" customWidth="1"/>
    <col min="6930" max="6930" width="12.19921875" style="286" customWidth="1"/>
    <col min="6931" max="6931" width="10.09765625" style="286" customWidth="1"/>
    <col min="6932" max="6932" width="14.8984375" style="286" customWidth="1"/>
    <col min="6933" max="6933" width="8.59765625" style="286" customWidth="1"/>
    <col min="6934" max="6934" width="38.09765625" style="286" customWidth="1"/>
    <col min="6935" max="6935" width="9" style="286" customWidth="1"/>
    <col min="6936" max="6936" width="9.19921875" style="286" bestFit="1" customWidth="1"/>
    <col min="6937" max="7176" width="9" style="286" customWidth="1"/>
    <col min="7177" max="7177" width="12.3984375" style="286" bestFit="1" customWidth="1"/>
    <col min="7178" max="7178" width="12.19921875" style="286" customWidth="1"/>
    <col min="7179" max="7179" width="12.69921875" style="286" customWidth="1"/>
    <col min="7180" max="7183" width="12.19921875" style="286" customWidth="1"/>
    <col min="7184" max="7184" width="13.09765625" style="286" customWidth="1"/>
    <col min="7185" max="7185" width="13.19921875" style="286" customWidth="1"/>
    <col min="7186" max="7186" width="12.19921875" style="286" customWidth="1"/>
    <col min="7187" max="7187" width="10.09765625" style="286" customWidth="1"/>
    <col min="7188" max="7188" width="14.8984375" style="286" customWidth="1"/>
    <col min="7189" max="7189" width="8.59765625" style="286" customWidth="1"/>
    <col min="7190" max="7190" width="38.09765625" style="286" customWidth="1"/>
    <col min="7191" max="7191" width="9" style="286" customWidth="1"/>
    <col min="7192" max="7192" width="9.19921875" style="286" bestFit="1" customWidth="1"/>
    <col min="7193" max="7432" width="9" style="286" customWidth="1"/>
    <col min="7433" max="7433" width="12.3984375" style="286" bestFit="1" customWidth="1"/>
    <col min="7434" max="7434" width="12.19921875" style="286" customWidth="1"/>
    <col min="7435" max="7435" width="12.69921875" style="286" customWidth="1"/>
    <col min="7436" max="7439" width="12.19921875" style="286" customWidth="1"/>
    <col min="7440" max="7440" width="13.09765625" style="286" customWidth="1"/>
    <col min="7441" max="7441" width="13.19921875" style="286" customWidth="1"/>
    <col min="7442" max="7442" width="12.19921875" style="286" customWidth="1"/>
    <col min="7443" max="7443" width="10.09765625" style="286" customWidth="1"/>
    <col min="7444" max="7444" width="14.8984375" style="286" customWidth="1"/>
    <col min="7445" max="7445" width="8.59765625" style="286" customWidth="1"/>
    <col min="7446" max="7446" width="38.09765625" style="286" customWidth="1"/>
    <col min="7447" max="7447" width="9" style="286" customWidth="1"/>
    <col min="7448" max="7448" width="9.19921875" style="286" bestFit="1" customWidth="1"/>
    <col min="7449" max="7688" width="9" style="286" customWidth="1"/>
    <col min="7689" max="7689" width="12.3984375" style="286" bestFit="1" customWidth="1"/>
    <col min="7690" max="7690" width="12.19921875" style="286" customWidth="1"/>
    <col min="7691" max="7691" width="12.69921875" style="286" customWidth="1"/>
    <col min="7692" max="7695" width="12.19921875" style="286" customWidth="1"/>
    <col min="7696" max="7696" width="13.09765625" style="286" customWidth="1"/>
    <col min="7697" max="7697" width="13.19921875" style="286" customWidth="1"/>
    <col min="7698" max="7698" width="12.19921875" style="286" customWidth="1"/>
    <col min="7699" max="7699" width="10.09765625" style="286" customWidth="1"/>
    <col min="7700" max="7700" width="14.8984375" style="286" customWidth="1"/>
    <col min="7701" max="7701" width="8.59765625" style="286" customWidth="1"/>
    <col min="7702" max="7702" width="38.09765625" style="286" customWidth="1"/>
    <col min="7703" max="7703" width="9" style="286" customWidth="1"/>
    <col min="7704" max="7704" width="9.19921875" style="286" bestFit="1" customWidth="1"/>
    <col min="7705" max="7944" width="9" style="286" customWidth="1"/>
    <col min="7945" max="7945" width="12.3984375" style="286" bestFit="1" customWidth="1"/>
    <col min="7946" max="7946" width="12.19921875" style="286" customWidth="1"/>
    <col min="7947" max="7947" width="12.69921875" style="286" customWidth="1"/>
    <col min="7948" max="7951" width="12.19921875" style="286" customWidth="1"/>
    <col min="7952" max="7952" width="13.09765625" style="286" customWidth="1"/>
    <col min="7953" max="7953" width="13.19921875" style="286" customWidth="1"/>
    <col min="7954" max="7954" width="12.19921875" style="286" customWidth="1"/>
    <col min="7955" max="7955" width="10.09765625" style="286" customWidth="1"/>
    <col min="7956" max="7956" width="14.8984375" style="286" customWidth="1"/>
    <col min="7957" max="7957" width="8.59765625" style="286" customWidth="1"/>
    <col min="7958" max="7958" width="38.09765625" style="286" customWidth="1"/>
    <col min="7959" max="7959" width="9" style="286" customWidth="1"/>
    <col min="7960" max="7960" width="9.19921875" style="286" bestFit="1" customWidth="1"/>
    <col min="7961" max="8200" width="9" style="286" customWidth="1"/>
    <col min="8201" max="8201" width="12.3984375" style="286" bestFit="1" customWidth="1"/>
    <col min="8202" max="8202" width="12.19921875" style="286" customWidth="1"/>
    <col min="8203" max="8203" width="12.69921875" style="286" customWidth="1"/>
    <col min="8204" max="8207" width="12.19921875" style="286" customWidth="1"/>
    <col min="8208" max="8208" width="13.09765625" style="286" customWidth="1"/>
    <col min="8209" max="8209" width="13.19921875" style="286" customWidth="1"/>
    <col min="8210" max="8210" width="12.19921875" style="286" customWidth="1"/>
    <col min="8211" max="8211" width="10.09765625" style="286" customWidth="1"/>
    <col min="8212" max="8212" width="14.8984375" style="286" customWidth="1"/>
    <col min="8213" max="8213" width="8.59765625" style="286" customWidth="1"/>
    <col min="8214" max="8214" width="38.09765625" style="286" customWidth="1"/>
    <col min="8215" max="8215" width="9" style="286" customWidth="1"/>
    <col min="8216" max="8216" width="9.19921875" style="286" bestFit="1" customWidth="1"/>
    <col min="8217" max="8456" width="9" style="286" customWidth="1"/>
    <col min="8457" max="8457" width="12.3984375" style="286" bestFit="1" customWidth="1"/>
    <col min="8458" max="8458" width="12.19921875" style="286" customWidth="1"/>
    <col min="8459" max="8459" width="12.69921875" style="286" customWidth="1"/>
    <col min="8460" max="8463" width="12.19921875" style="286" customWidth="1"/>
    <col min="8464" max="8464" width="13.09765625" style="286" customWidth="1"/>
    <col min="8465" max="8465" width="13.19921875" style="286" customWidth="1"/>
    <col min="8466" max="8466" width="12.19921875" style="286" customWidth="1"/>
    <col min="8467" max="8467" width="10.09765625" style="286" customWidth="1"/>
    <col min="8468" max="8468" width="14.8984375" style="286" customWidth="1"/>
    <col min="8469" max="8469" width="8.59765625" style="286" customWidth="1"/>
    <col min="8470" max="8470" width="38.09765625" style="286" customWidth="1"/>
    <col min="8471" max="8471" width="9" style="286" customWidth="1"/>
    <col min="8472" max="8472" width="9.19921875" style="286" bestFit="1" customWidth="1"/>
    <col min="8473" max="8712" width="9" style="286" customWidth="1"/>
    <col min="8713" max="8713" width="12.3984375" style="286" bestFit="1" customWidth="1"/>
    <col min="8714" max="8714" width="12.19921875" style="286" customWidth="1"/>
    <col min="8715" max="8715" width="12.69921875" style="286" customWidth="1"/>
    <col min="8716" max="8719" width="12.19921875" style="286" customWidth="1"/>
    <col min="8720" max="8720" width="13.09765625" style="286" customWidth="1"/>
    <col min="8721" max="8721" width="13.19921875" style="286" customWidth="1"/>
    <col min="8722" max="8722" width="12.19921875" style="286" customWidth="1"/>
    <col min="8723" max="8723" width="10.09765625" style="286" customWidth="1"/>
    <col min="8724" max="8724" width="14.8984375" style="286" customWidth="1"/>
    <col min="8725" max="8725" width="8.59765625" style="286" customWidth="1"/>
    <col min="8726" max="8726" width="38.09765625" style="286" customWidth="1"/>
    <col min="8727" max="8727" width="9" style="286" customWidth="1"/>
    <col min="8728" max="8728" width="9.19921875" style="286" bestFit="1" customWidth="1"/>
    <col min="8729" max="8968" width="9" style="286" customWidth="1"/>
    <col min="8969" max="8969" width="12.3984375" style="286" bestFit="1" customWidth="1"/>
    <col min="8970" max="8970" width="12.19921875" style="286" customWidth="1"/>
    <col min="8971" max="8971" width="12.69921875" style="286" customWidth="1"/>
    <col min="8972" max="8975" width="12.19921875" style="286" customWidth="1"/>
    <col min="8976" max="8976" width="13.09765625" style="286" customWidth="1"/>
    <col min="8977" max="8977" width="13.19921875" style="286" customWidth="1"/>
    <col min="8978" max="8978" width="12.19921875" style="286" customWidth="1"/>
    <col min="8979" max="8979" width="10.09765625" style="286" customWidth="1"/>
    <col min="8980" max="8980" width="14.8984375" style="286" customWidth="1"/>
    <col min="8981" max="8981" width="8.59765625" style="286" customWidth="1"/>
    <col min="8982" max="8982" width="38.09765625" style="286" customWidth="1"/>
    <col min="8983" max="8983" width="9" style="286" customWidth="1"/>
    <col min="8984" max="8984" width="9.19921875" style="286" bestFit="1" customWidth="1"/>
    <col min="8985" max="9224" width="9" style="286" customWidth="1"/>
    <col min="9225" max="9225" width="12.3984375" style="286" bestFit="1" customWidth="1"/>
    <col min="9226" max="9226" width="12.19921875" style="286" customWidth="1"/>
    <col min="9227" max="9227" width="12.69921875" style="286" customWidth="1"/>
    <col min="9228" max="9231" width="12.19921875" style="286" customWidth="1"/>
    <col min="9232" max="9232" width="13.09765625" style="286" customWidth="1"/>
    <col min="9233" max="9233" width="13.19921875" style="286" customWidth="1"/>
    <col min="9234" max="9234" width="12.19921875" style="286" customWidth="1"/>
    <col min="9235" max="9235" width="10.09765625" style="286" customWidth="1"/>
    <col min="9236" max="9236" width="14.8984375" style="286" customWidth="1"/>
    <col min="9237" max="9237" width="8.59765625" style="286" customWidth="1"/>
    <col min="9238" max="9238" width="38.09765625" style="286" customWidth="1"/>
    <col min="9239" max="9239" width="9" style="286" customWidth="1"/>
    <col min="9240" max="9240" width="9.19921875" style="286" bestFit="1" customWidth="1"/>
    <col min="9241" max="9480" width="9" style="286" customWidth="1"/>
    <col min="9481" max="9481" width="12.3984375" style="286" bestFit="1" customWidth="1"/>
    <col min="9482" max="9482" width="12.19921875" style="286" customWidth="1"/>
    <col min="9483" max="9483" width="12.69921875" style="286" customWidth="1"/>
    <col min="9484" max="9487" width="12.19921875" style="286" customWidth="1"/>
    <col min="9488" max="9488" width="13.09765625" style="286" customWidth="1"/>
    <col min="9489" max="9489" width="13.19921875" style="286" customWidth="1"/>
    <col min="9490" max="9490" width="12.19921875" style="286" customWidth="1"/>
    <col min="9491" max="9491" width="10.09765625" style="286" customWidth="1"/>
    <col min="9492" max="9492" width="14.8984375" style="286" customWidth="1"/>
    <col min="9493" max="9493" width="8.59765625" style="286" customWidth="1"/>
    <col min="9494" max="9494" width="38.09765625" style="286" customWidth="1"/>
    <col min="9495" max="9495" width="9" style="286" customWidth="1"/>
    <col min="9496" max="9496" width="9.19921875" style="286" bestFit="1" customWidth="1"/>
    <col min="9497" max="9736" width="9" style="286" customWidth="1"/>
    <col min="9737" max="9737" width="12.3984375" style="286" bestFit="1" customWidth="1"/>
    <col min="9738" max="9738" width="12.19921875" style="286" customWidth="1"/>
    <col min="9739" max="9739" width="12.69921875" style="286" customWidth="1"/>
    <col min="9740" max="9743" width="12.19921875" style="286" customWidth="1"/>
    <col min="9744" max="9744" width="13.09765625" style="286" customWidth="1"/>
    <col min="9745" max="9745" width="13.19921875" style="286" customWidth="1"/>
    <col min="9746" max="9746" width="12.19921875" style="286" customWidth="1"/>
    <col min="9747" max="9747" width="10.09765625" style="286" customWidth="1"/>
    <col min="9748" max="9748" width="14.8984375" style="286" customWidth="1"/>
    <col min="9749" max="9749" width="8.59765625" style="286" customWidth="1"/>
    <col min="9750" max="9750" width="38.09765625" style="286" customWidth="1"/>
    <col min="9751" max="9751" width="9" style="286" customWidth="1"/>
    <col min="9752" max="9752" width="9.19921875" style="286" bestFit="1" customWidth="1"/>
    <col min="9753" max="9992" width="9" style="286" customWidth="1"/>
    <col min="9993" max="9993" width="12.3984375" style="286" bestFit="1" customWidth="1"/>
    <col min="9994" max="9994" width="12.19921875" style="286" customWidth="1"/>
    <col min="9995" max="9995" width="12.69921875" style="286" customWidth="1"/>
    <col min="9996" max="9999" width="12.19921875" style="286" customWidth="1"/>
    <col min="10000" max="10000" width="13.09765625" style="286" customWidth="1"/>
    <col min="10001" max="10001" width="13.19921875" style="286" customWidth="1"/>
    <col min="10002" max="10002" width="12.19921875" style="286" customWidth="1"/>
    <col min="10003" max="10003" width="10.09765625" style="286" customWidth="1"/>
    <col min="10004" max="10004" width="14.8984375" style="286" customWidth="1"/>
    <col min="10005" max="10005" width="8.59765625" style="286" customWidth="1"/>
    <col min="10006" max="10006" width="38.09765625" style="286" customWidth="1"/>
    <col min="10007" max="10007" width="9" style="286" customWidth="1"/>
    <col min="10008" max="10008" width="9.19921875" style="286" bestFit="1" customWidth="1"/>
    <col min="10009" max="10248" width="9" style="286" customWidth="1"/>
    <col min="10249" max="10249" width="12.3984375" style="286" bestFit="1" customWidth="1"/>
    <col min="10250" max="10250" width="12.19921875" style="286" customWidth="1"/>
    <col min="10251" max="10251" width="12.69921875" style="286" customWidth="1"/>
    <col min="10252" max="10255" width="12.19921875" style="286" customWidth="1"/>
    <col min="10256" max="10256" width="13.09765625" style="286" customWidth="1"/>
    <col min="10257" max="10257" width="13.19921875" style="286" customWidth="1"/>
    <col min="10258" max="10258" width="12.19921875" style="286" customWidth="1"/>
    <col min="10259" max="10259" width="10.09765625" style="286" customWidth="1"/>
    <col min="10260" max="10260" width="14.8984375" style="286" customWidth="1"/>
    <col min="10261" max="10261" width="8.59765625" style="286" customWidth="1"/>
    <col min="10262" max="10262" width="38.09765625" style="286" customWidth="1"/>
    <col min="10263" max="10263" width="9" style="286" customWidth="1"/>
    <col min="10264" max="10264" width="9.19921875" style="286" bestFit="1" customWidth="1"/>
    <col min="10265" max="10504" width="9" style="286" customWidth="1"/>
    <col min="10505" max="10505" width="12.3984375" style="286" bestFit="1" customWidth="1"/>
    <col min="10506" max="10506" width="12.19921875" style="286" customWidth="1"/>
    <col min="10507" max="10507" width="12.69921875" style="286" customWidth="1"/>
    <col min="10508" max="10511" width="12.19921875" style="286" customWidth="1"/>
    <col min="10512" max="10512" width="13.09765625" style="286" customWidth="1"/>
    <col min="10513" max="10513" width="13.19921875" style="286" customWidth="1"/>
    <col min="10514" max="10514" width="12.19921875" style="286" customWidth="1"/>
    <col min="10515" max="10515" width="10.09765625" style="286" customWidth="1"/>
    <col min="10516" max="10516" width="14.8984375" style="286" customWidth="1"/>
    <col min="10517" max="10517" width="8.59765625" style="286" customWidth="1"/>
    <col min="10518" max="10518" width="38.09765625" style="286" customWidth="1"/>
    <col min="10519" max="10519" width="9" style="286" customWidth="1"/>
    <col min="10520" max="10520" width="9.19921875" style="286" bestFit="1" customWidth="1"/>
    <col min="10521" max="10760" width="9" style="286" customWidth="1"/>
    <col min="10761" max="10761" width="12.3984375" style="286" bestFit="1" customWidth="1"/>
    <col min="10762" max="10762" width="12.19921875" style="286" customWidth="1"/>
    <col min="10763" max="10763" width="12.69921875" style="286" customWidth="1"/>
    <col min="10764" max="10767" width="12.19921875" style="286" customWidth="1"/>
    <col min="10768" max="10768" width="13.09765625" style="286" customWidth="1"/>
    <col min="10769" max="10769" width="13.19921875" style="286" customWidth="1"/>
    <col min="10770" max="10770" width="12.19921875" style="286" customWidth="1"/>
    <col min="10771" max="10771" width="10.09765625" style="286" customWidth="1"/>
    <col min="10772" max="10772" width="14.8984375" style="286" customWidth="1"/>
    <col min="10773" max="10773" width="8.59765625" style="286" customWidth="1"/>
    <col min="10774" max="10774" width="38.09765625" style="286" customWidth="1"/>
    <col min="10775" max="10775" width="9" style="286" customWidth="1"/>
    <col min="10776" max="10776" width="9.19921875" style="286" bestFit="1" customWidth="1"/>
    <col min="10777" max="11016" width="9" style="286" customWidth="1"/>
    <col min="11017" max="11017" width="12.3984375" style="286" bestFit="1" customWidth="1"/>
    <col min="11018" max="11018" width="12.19921875" style="286" customWidth="1"/>
    <col min="11019" max="11019" width="12.69921875" style="286" customWidth="1"/>
    <col min="11020" max="11023" width="12.19921875" style="286" customWidth="1"/>
    <col min="11024" max="11024" width="13.09765625" style="286" customWidth="1"/>
    <col min="11025" max="11025" width="13.19921875" style="286" customWidth="1"/>
    <col min="11026" max="11026" width="12.19921875" style="286" customWidth="1"/>
    <col min="11027" max="11027" width="10.09765625" style="286" customWidth="1"/>
    <col min="11028" max="11028" width="14.8984375" style="286" customWidth="1"/>
    <col min="11029" max="11029" width="8.59765625" style="286" customWidth="1"/>
    <col min="11030" max="11030" width="38.09765625" style="286" customWidth="1"/>
    <col min="11031" max="11031" width="9" style="286" customWidth="1"/>
    <col min="11032" max="11032" width="9.19921875" style="286" bestFit="1" customWidth="1"/>
    <col min="11033" max="11272" width="9" style="286" customWidth="1"/>
    <col min="11273" max="11273" width="12.3984375" style="286" bestFit="1" customWidth="1"/>
    <col min="11274" max="11274" width="12.19921875" style="286" customWidth="1"/>
    <col min="11275" max="11275" width="12.69921875" style="286" customWidth="1"/>
    <col min="11276" max="11279" width="12.19921875" style="286" customWidth="1"/>
    <col min="11280" max="11280" width="13.09765625" style="286" customWidth="1"/>
    <col min="11281" max="11281" width="13.19921875" style="286" customWidth="1"/>
    <col min="11282" max="11282" width="12.19921875" style="286" customWidth="1"/>
    <col min="11283" max="11283" width="10.09765625" style="286" customWidth="1"/>
    <col min="11284" max="11284" width="14.8984375" style="286" customWidth="1"/>
    <col min="11285" max="11285" width="8.59765625" style="286" customWidth="1"/>
    <col min="11286" max="11286" width="38.09765625" style="286" customWidth="1"/>
    <col min="11287" max="11287" width="9" style="286" customWidth="1"/>
    <col min="11288" max="11288" width="9.19921875" style="286" bestFit="1" customWidth="1"/>
    <col min="11289" max="11528" width="9" style="286" customWidth="1"/>
    <col min="11529" max="11529" width="12.3984375" style="286" bestFit="1" customWidth="1"/>
    <col min="11530" max="11530" width="12.19921875" style="286" customWidth="1"/>
    <col min="11531" max="11531" width="12.69921875" style="286" customWidth="1"/>
    <col min="11532" max="11535" width="12.19921875" style="286" customWidth="1"/>
    <col min="11536" max="11536" width="13.09765625" style="286" customWidth="1"/>
    <col min="11537" max="11537" width="13.19921875" style="286" customWidth="1"/>
    <col min="11538" max="11538" width="12.19921875" style="286" customWidth="1"/>
    <col min="11539" max="11539" width="10.09765625" style="286" customWidth="1"/>
    <col min="11540" max="11540" width="14.8984375" style="286" customWidth="1"/>
    <col min="11541" max="11541" width="8.59765625" style="286" customWidth="1"/>
    <col min="11542" max="11542" width="38.09765625" style="286" customWidth="1"/>
    <col min="11543" max="11543" width="9" style="286" customWidth="1"/>
    <col min="11544" max="11544" width="9.19921875" style="286" bestFit="1" customWidth="1"/>
    <col min="11545" max="11784" width="9" style="286" customWidth="1"/>
    <col min="11785" max="11785" width="12.3984375" style="286" bestFit="1" customWidth="1"/>
    <col min="11786" max="11786" width="12.19921875" style="286" customWidth="1"/>
    <col min="11787" max="11787" width="12.69921875" style="286" customWidth="1"/>
    <col min="11788" max="11791" width="12.19921875" style="286" customWidth="1"/>
    <col min="11792" max="11792" width="13.09765625" style="286" customWidth="1"/>
    <col min="11793" max="11793" width="13.19921875" style="286" customWidth="1"/>
    <col min="11794" max="11794" width="12.19921875" style="286" customWidth="1"/>
    <col min="11795" max="11795" width="10.09765625" style="286" customWidth="1"/>
    <col min="11796" max="11796" width="14.8984375" style="286" customWidth="1"/>
    <col min="11797" max="11797" width="8.59765625" style="286" customWidth="1"/>
    <col min="11798" max="11798" width="38.09765625" style="286" customWidth="1"/>
    <col min="11799" max="11799" width="9" style="286" customWidth="1"/>
    <col min="11800" max="11800" width="9.19921875" style="286" bestFit="1" customWidth="1"/>
    <col min="11801" max="12040" width="9" style="286" customWidth="1"/>
    <col min="12041" max="12041" width="12.3984375" style="286" bestFit="1" customWidth="1"/>
    <col min="12042" max="12042" width="12.19921875" style="286" customWidth="1"/>
    <col min="12043" max="12043" width="12.69921875" style="286" customWidth="1"/>
    <col min="12044" max="12047" width="12.19921875" style="286" customWidth="1"/>
    <col min="12048" max="12048" width="13.09765625" style="286" customWidth="1"/>
    <col min="12049" max="12049" width="13.19921875" style="286" customWidth="1"/>
    <col min="12050" max="12050" width="12.19921875" style="286" customWidth="1"/>
    <col min="12051" max="12051" width="10.09765625" style="286" customWidth="1"/>
    <col min="12052" max="12052" width="14.8984375" style="286" customWidth="1"/>
    <col min="12053" max="12053" width="8.59765625" style="286" customWidth="1"/>
    <col min="12054" max="12054" width="38.09765625" style="286" customWidth="1"/>
    <col min="12055" max="12055" width="9" style="286" customWidth="1"/>
    <col min="12056" max="12056" width="9.19921875" style="286" bestFit="1" customWidth="1"/>
    <col min="12057" max="12296" width="9" style="286" customWidth="1"/>
    <col min="12297" max="12297" width="12.3984375" style="286" bestFit="1" customWidth="1"/>
    <col min="12298" max="12298" width="12.19921875" style="286" customWidth="1"/>
    <col min="12299" max="12299" width="12.69921875" style="286" customWidth="1"/>
    <col min="12300" max="12303" width="12.19921875" style="286" customWidth="1"/>
    <col min="12304" max="12304" width="13.09765625" style="286" customWidth="1"/>
    <col min="12305" max="12305" width="13.19921875" style="286" customWidth="1"/>
    <col min="12306" max="12306" width="12.19921875" style="286" customWidth="1"/>
    <col min="12307" max="12307" width="10.09765625" style="286" customWidth="1"/>
    <col min="12308" max="12308" width="14.8984375" style="286" customWidth="1"/>
    <col min="12309" max="12309" width="8.59765625" style="286" customWidth="1"/>
    <col min="12310" max="12310" width="38.09765625" style="286" customWidth="1"/>
    <col min="12311" max="12311" width="9" style="286" customWidth="1"/>
    <col min="12312" max="12312" width="9.19921875" style="286" bestFit="1" customWidth="1"/>
    <col min="12313" max="12552" width="9" style="286" customWidth="1"/>
    <col min="12553" max="12553" width="12.3984375" style="286" bestFit="1" customWidth="1"/>
    <col min="12554" max="12554" width="12.19921875" style="286" customWidth="1"/>
    <col min="12555" max="12555" width="12.69921875" style="286" customWidth="1"/>
    <col min="12556" max="12559" width="12.19921875" style="286" customWidth="1"/>
    <col min="12560" max="12560" width="13.09765625" style="286" customWidth="1"/>
    <col min="12561" max="12561" width="13.19921875" style="286" customWidth="1"/>
    <col min="12562" max="12562" width="12.19921875" style="286" customWidth="1"/>
    <col min="12563" max="12563" width="10.09765625" style="286" customWidth="1"/>
    <col min="12564" max="12564" width="14.8984375" style="286" customWidth="1"/>
    <col min="12565" max="12565" width="8.59765625" style="286" customWidth="1"/>
    <col min="12566" max="12566" width="38.09765625" style="286" customWidth="1"/>
    <col min="12567" max="12567" width="9" style="286" customWidth="1"/>
    <col min="12568" max="12568" width="9.19921875" style="286" bestFit="1" customWidth="1"/>
    <col min="12569" max="12808" width="9" style="286" customWidth="1"/>
    <col min="12809" max="12809" width="12.3984375" style="286" bestFit="1" customWidth="1"/>
    <col min="12810" max="12810" width="12.19921875" style="286" customWidth="1"/>
    <col min="12811" max="12811" width="12.69921875" style="286" customWidth="1"/>
    <col min="12812" max="12815" width="12.19921875" style="286" customWidth="1"/>
    <col min="12816" max="12816" width="13.09765625" style="286" customWidth="1"/>
    <col min="12817" max="12817" width="13.19921875" style="286" customWidth="1"/>
    <col min="12818" max="12818" width="12.19921875" style="286" customWidth="1"/>
    <col min="12819" max="12819" width="10.09765625" style="286" customWidth="1"/>
    <col min="12820" max="12820" width="14.8984375" style="286" customWidth="1"/>
    <col min="12821" max="12821" width="8.59765625" style="286" customWidth="1"/>
    <col min="12822" max="12822" width="38.09765625" style="286" customWidth="1"/>
    <col min="12823" max="12823" width="9" style="286" customWidth="1"/>
    <col min="12824" max="12824" width="9.19921875" style="286" bestFit="1" customWidth="1"/>
    <col min="12825" max="13064" width="9" style="286" customWidth="1"/>
    <col min="13065" max="13065" width="12.3984375" style="286" bestFit="1" customWidth="1"/>
    <col min="13066" max="13066" width="12.19921875" style="286" customWidth="1"/>
    <col min="13067" max="13067" width="12.69921875" style="286" customWidth="1"/>
    <col min="13068" max="13071" width="12.19921875" style="286" customWidth="1"/>
    <col min="13072" max="13072" width="13.09765625" style="286" customWidth="1"/>
    <col min="13073" max="13073" width="13.19921875" style="286" customWidth="1"/>
    <col min="13074" max="13074" width="12.19921875" style="286" customWidth="1"/>
    <col min="13075" max="13075" width="10.09765625" style="286" customWidth="1"/>
    <col min="13076" max="13076" width="14.8984375" style="286" customWidth="1"/>
    <col min="13077" max="13077" width="8.59765625" style="286" customWidth="1"/>
    <col min="13078" max="13078" width="38.09765625" style="286" customWidth="1"/>
    <col min="13079" max="13079" width="9" style="286" customWidth="1"/>
    <col min="13080" max="13080" width="9.19921875" style="286" bestFit="1" customWidth="1"/>
    <col min="13081" max="13320" width="9" style="286" customWidth="1"/>
    <col min="13321" max="13321" width="12.3984375" style="286" bestFit="1" customWidth="1"/>
    <col min="13322" max="13322" width="12.19921875" style="286" customWidth="1"/>
    <col min="13323" max="13323" width="12.69921875" style="286" customWidth="1"/>
    <col min="13324" max="13327" width="12.19921875" style="286" customWidth="1"/>
    <col min="13328" max="13328" width="13.09765625" style="286" customWidth="1"/>
    <col min="13329" max="13329" width="13.19921875" style="286" customWidth="1"/>
    <col min="13330" max="13330" width="12.19921875" style="286" customWidth="1"/>
    <col min="13331" max="13331" width="10.09765625" style="286" customWidth="1"/>
    <col min="13332" max="13332" width="14.8984375" style="286" customWidth="1"/>
    <col min="13333" max="13333" width="8.59765625" style="286" customWidth="1"/>
    <col min="13334" max="13334" width="38.09765625" style="286" customWidth="1"/>
    <col min="13335" max="13335" width="9" style="286" customWidth="1"/>
    <col min="13336" max="13336" width="9.19921875" style="286" bestFit="1" customWidth="1"/>
    <col min="13337" max="13576" width="9" style="286" customWidth="1"/>
    <col min="13577" max="13577" width="12.3984375" style="286" bestFit="1" customWidth="1"/>
    <col min="13578" max="13578" width="12.19921875" style="286" customWidth="1"/>
    <col min="13579" max="13579" width="12.69921875" style="286" customWidth="1"/>
    <col min="13580" max="13583" width="12.19921875" style="286" customWidth="1"/>
    <col min="13584" max="13584" width="13.09765625" style="286" customWidth="1"/>
    <col min="13585" max="13585" width="13.19921875" style="286" customWidth="1"/>
    <col min="13586" max="13586" width="12.19921875" style="286" customWidth="1"/>
    <col min="13587" max="13587" width="10.09765625" style="286" customWidth="1"/>
    <col min="13588" max="13588" width="14.8984375" style="286" customWidth="1"/>
    <col min="13589" max="13589" width="8.59765625" style="286" customWidth="1"/>
    <col min="13590" max="13590" width="38.09765625" style="286" customWidth="1"/>
    <col min="13591" max="13591" width="9" style="286" customWidth="1"/>
    <col min="13592" max="13592" width="9.19921875" style="286" bestFit="1" customWidth="1"/>
    <col min="13593" max="13832" width="9" style="286" customWidth="1"/>
    <col min="13833" max="13833" width="12.3984375" style="286" bestFit="1" customWidth="1"/>
    <col min="13834" max="13834" width="12.19921875" style="286" customWidth="1"/>
    <col min="13835" max="13835" width="12.69921875" style="286" customWidth="1"/>
    <col min="13836" max="13839" width="12.19921875" style="286" customWidth="1"/>
    <col min="13840" max="13840" width="13.09765625" style="286" customWidth="1"/>
    <col min="13841" max="13841" width="13.19921875" style="286" customWidth="1"/>
    <col min="13842" max="13842" width="12.19921875" style="286" customWidth="1"/>
    <col min="13843" max="13843" width="10.09765625" style="286" customWidth="1"/>
    <col min="13844" max="13844" width="14.8984375" style="286" customWidth="1"/>
    <col min="13845" max="13845" width="8.59765625" style="286" customWidth="1"/>
    <col min="13846" max="13846" width="38.09765625" style="286" customWidth="1"/>
    <col min="13847" max="13847" width="9" style="286" customWidth="1"/>
    <col min="13848" max="13848" width="9.19921875" style="286" bestFit="1" customWidth="1"/>
    <col min="13849" max="14088" width="9" style="286" customWidth="1"/>
    <col min="14089" max="14089" width="12.3984375" style="286" bestFit="1" customWidth="1"/>
    <col min="14090" max="14090" width="12.19921875" style="286" customWidth="1"/>
    <col min="14091" max="14091" width="12.69921875" style="286" customWidth="1"/>
    <col min="14092" max="14095" width="12.19921875" style="286" customWidth="1"/>
    <col min="14096" max="14096" width="13.09765625" style="286" customWidth="1"/>
    <col min="14097" max="14097" width="13.19921875" style="286" customWidth="1"/>
    <col min="14098" max="14098" width="12.19921875" style="286" customWidth="1"/>
    <col min="14099" max="14099" width="10.09765625" style="286" customWidth="1"/>
    <col min="14100" max="14100" width="14.8984375" style="286" customWidth="1"/>
    <col min="14101" max="14101" width="8.59765625" style="286" customWidth="1"/>
    <col min="14102" max="14102" width="38.09765625" style="286" customWidth="1"/>
    <col min="14103" max="14103" width="9" style="286" customWidth="1"/>
    <col min="14104" max="14104" width="9.19921875" style="286" bestFit="1" customWidth="1"/>
    <col min="14105" max="14344" width="9" style="286" customWidth="1"/>
    <col min="14345" max="14345" width="12.3984375" style="286" bestFit="1" customWidth="1"/>
    <col min="14346" max="14346" width="12.19921875" style="286" customWidth="1"/>
    <col min="14347" max="14347" width="12.69921875" style="286" customWidth="1"/>
    <col min="14348" max="14351" width="12.19921875" style="286" customWidth="1"/>
    <col min="14352" max="14352" width="13.09765625" style="286" customWidth="1"/>
    <col min="14353" max="14353" width="13.19921875" style="286" customWidth="1"/>
    <col min="14354" max="14354" width="12.19921875" style="286" customWidth="1"/>
    <col min="14355" max="14355" width="10.09765625" style="286" customWidth="1"/>
    <col min="14356" max="14356" width="14.8984375" style="286" customWidth="1"/>
    <col min="14357" max="14357" width="8.59765625" style="286" customWidth="1"/>
    <col min="14358" max="14358" width="38.09765625" style="286" customWidth="1"/>
    <col min="14359" max="14359" width="9" style="286" customWidth="1"/>
    <col min="14360" max="14360" width="9.19921875" style="286" bestFit="1" customWidth="1"/>
    <col min="14361" max="14600" width="9" style="286" customWidth="1"/>
    <col min="14601" max="14601" width="12.3984375" style="286" bestFit="1" customWidth="1"/>
    <col min="14602" max="14602" width="12.19921875" style="286" customWidth="1"/>
    <col min="14603" max="14603" width="12.69921875" style="286" customWidth="1"/>
    <col min="14604" max="14607" width="12.19921875" style="286" customWidth="1"/>
    <col min="14608" max="14608" width="13.09765625" style="286" customWidth="1"/>
    <col min="14609" max="14609" width="13.19921875" style="286" customWidth="1"/>
    <col min="14610" max="14610" width="12.19921875" style="286" customWidth="1"/>
    <col min="14611" max="14611" width="10.09765625" style="286" customWidth="1"/>
    <col min="14612" max="14612" width="14.8984375" style="286" customWidth="1"/>
    <col min="14613" max="14613" width="8.59765625" style="286" customWidth="1"/>
    <col min="14614" max="14614" width="38.09765625" style="286" customWidth="1"/>
    <col min="14615" max="14615" width="9" style="286" customWidth="1"/>
    <col min="14616" max="14616" width="9.19921875" style="286" bestFit="1" customWidth="1"/>
    <col min="14617" max="14856" width="9" style="286" customWidth="1"/>
    <col min="14857" max="14857" width="12.3984375" style="286" bestFit="1" customWidth="1"/>
    <col min="14858" max="14858" width="12.19921875" style="286" customWidth="1"/>
    <col min="14859" max="14859" width="12.69921875" style="286" customWidth="1"/>
    <col min="14860" max="14863" width="12.19921875" style="286" customWidth="1"/>
    <col min="14864" max="14864" width="13.09765625" style="286" customWidth="1"/>
    <col min="14865" max="14865" width="13.19921875" style="286" customWidth="1"/>
    <col min="14866" max="14866" width="12.19921875" style="286" customWidth="1"/>
    <col min="14867" max="14867" width="10.09765625" style="286" customWidth="1"/>
    <col min="14868" max="14868" width="14.8984375" style="286" customWidth="1"/>
    <col min="14869" max="14869" width="8.59765625" style="286" customWidth="1"/>
    <col min="14870" max="14870" width="38.09765625" style="286" customWidth="1"/>
    <col min="14871" max="14871" width="9" style="286" customWidth="1"/>
    <col min="14872" max="14872" width="9.19921875" style="286" bestFit="1" customWidth="1"/>
    <col min="14873" max="15112" width="9" style="286" customWidth="1"/>
    <col min="15113" max="15113" width="12.3984375" style="286" bestFit="1" customWidth="1"/>
    <col min="15114" max="15114" width="12.19921875" style="286" customWidth="1"/>
    <col min="15115" max="15115" width="12.69921875" style="286" customWidth="1"/>
    <col min="15116" max="15119" width="12.19921875" style="286" customWidth="1"/>
    <col min="15120" max="15120" width="13.09765625" style="286" customWidth="1"/>
    <col min="15121" max="15121" width="13.19921875" style="286" customWidth="1"/>
    <col min="15122" max="15122" width="12.19921875" style="286" customWidth="1"/>
    <col min="15123" max="15123" width="10.09765625" style="286" customWidth="1"/>
    <col min="15124" max="15124" width="14.8984375" style="286" customWidth="1"/>
    <col min="15125" max="15125" width="8.59765625" style="286" customWidth="1"/>
    <col min="15126" max="15126" width="38.09765625" style="286" customWidth="1"/>
    <col min="15127" max="15127" width="9" style="286" customWidth="1"/>
    <col min="15128" max="15128" width="9.19921875" style="286" bestFit="1" customWidth="1"/>
    <col min="15129" max="15368" width="9" style="286" customWidth="1"/>
    <col min="15369" max="15369" width="12.3984375" style="286" bestFit="1" customWidth="1"/>
    <col min="15370" max="15370" width="12.19921875" style="286" customWidth="1"/>
    <col min="15371" max="15371" width="12.69921875" style="286" customWidth="1"/>
    <col min="15372" max="15375" width="12.19921875" style="286" customWidth="1"/>
    <col min="15376" max="15376" width="13.09765625" style="286" customWidth="1"/>
    <col min="15377" max="15377" width="13.19921875" style="286" customWidth="1"/>
    <col min="15378" max="15378" width="12.19921875" style="286" customWidth="1"/>
    <col min="15379" max="15379" width="10.09765625" style="286" customWidth="1"/>
    <col min="15380" max="15380" width="14.8984375" style="286" customWidth="1"/>
    <col min="15381" max="15381" width="8.59765625" style="286" customWidth="1"/>
    <col min="15382" max="15382" width="38.09765625" style="286" customWidth="1"/>
    <col min="15383" max="15383" width="9" style="286" customWidth="1"/>
    <col min="15384" max="15384" width="9.19921875" style="286" bestFit="1" customWidth="1"/>
    <col min="15385" max="15624" width="9" style="286" customWidth="1"/>
    <col min="15625" max="15625" width="12.3984375" style="286" bestFit="1" customWidth="1"/>
    <col min="15626" max="15626" width="12.19921875" style="286" customWidth="1"/>
    <col min="15627" max="15627" width="12.69921875" style="286" customWidth="1"/>
    <col min="15628" max="15631" width="12.19921875" style="286" customWidth="1"/>
    <col min="15632" max="15632" width="13.09765625" style="286" customWidth="1"/>
    <col min="15633" max="15633" width="13.19921875" style="286" customWidth="1"/>
    <col min="15634" max="15634" width="12.19921875" style="286" customWidth="1"/>
    <col min="15635" max="15635" width="10.09765625" style="286" customWidth="1"/>
    <col min="15636" max="15636" width="14.8984375" style="286" customWidth="1"/>
    <col min="15637" max="15637" width="8.59765625" style="286" customWidth="1"/>
    <col min="15638" max="15638" width="38.09765625" style="286" customWidth="1"/>
    <col min="15639" max="15639" width="9" style="286" customWidth="1"/>
    <col min="15640" max="15640" width="9.19921875" style="286" bestFit="1" customWidth="1"/>
    <col min="15641" max="15880" width="9" style="286" customWidth="1"/>
    <col min="15881" max="15881" width="12.3984375" style="286" bestFit="1" customWidth="1"/>
    <col min="15882" max="15882" width="12.19921875" style="286" customWidth="1"/>
    <col min="15883" max="15883" width="12.69921875" style="286" customWidth="1"/>
    <col min="15884" max="15887" width="12.19921875" style="286" customWidth="1"/>
    <col min="15888" max="15888" width="13.09765625" style="286" customWidth="1"/>
    <col min="15889" max="15889" width="13.19921875" style="286" customWidth="1"/>
    <col min="15890" max="15890" width="12.19921875" style="286" customWidth="1"/>
    <col min="15891" max="15891" width="10.09765625" style="286" customWidth="1"/>
    <col min="15892" max="15892" width="14.8984375" style="286" customWidth="1"/>
    <col min="15893" max="15893" width="8.59765625" style="286" customWidth="1"/>
    <col min="15894" max="15894" width="38.09765625" style="286" customWidth="1"/>
    <col min="15895" max="15895" width="9" style="286" customWidth="1"/>
    <col min="15896" max="15896" width="9.19921875" style="286" bestFit="1" customWidth="1"/>
    <col min="15897" max="16136" width="9" style="286" customWidth="1"/>
    <col min="16137" max="16137" width="12.3984375" style="286" bestFit="1" customWidth="1"/>
    <col min="16138" max="16138" width="12.19921875" style="286" customWidth="1"/>
    <col min="16139" max="16139" width="12.69921875" style="286" customWidth="1"/>
    <col min="16140" max="16143" width="12.19921875" style="286" customWidth="1"/>
    <col min="16144" max="16144" width="13.09765625" style="286" customWidth="1"/>
    <col min="16145" max="16145" width="13.19921875" style="286" customWidth="1"/>
    <col min="16146" max="16146" width="12.19921875" style="286" customWidth="1"/>
    <col min="16147" max="16147" width="10.09765625" style="286" customWidth="1"/>
    <col min="16148" max="16148" width="14.8984375" style="286" customWidth="1"/>
    <col min="16149" max="16149" width="8.59765625" style="286" customWidth="1"/>
    <col min="16150" max="16150" width="38.09765625" style="286" customWidth="1"/>
    <col min="16151" max="16151" width="9" style="286" customWidth="1"/>
    <col min="16152" max="16152" width="9.19921875" style="286" bestFit="1" customWidth="1"/>
    <col min="16153" max="16382" width="9" style="286" customWidth="1"/>
    <col min="16383" max="16384" width="8.796875" style="286" customWidth="1"/>
  </cols>
  <sheetData>
    <row r="1" spans="1:25" s="372" customFormat="1" ht="32.25" customHeight="1">
      <c r="A1" s="380"/>
      <c r="B1" s="401"/>
      <c r="R1" s="525" t="s">
        <v>119</v>
      </c>
      <c r="S1" s="535">
        <f>'2（収支報告書)'!B1</f>
        <v>0</v>
      </c>
      <c r="T1" s="556"/>
      <c r="U1" s="570"/>
      <c r="V1" s="570"/>
      <c r="W1" s="570"/>
      <c r="X1" s="570"/>
      <c r="Y1" s="611"/>
    </row>
    <row r="2" spans="1:25" s="290" customFormat="1" ht="28.8" customHeight="1">
      <c r="A2" s="381"/>
      <c r="B2" s="381"/>
      <c r="C2" s="381"/>
      <c r="D2" s="450" t="s">
        <v>362</v>
      </c>
      <c r="E2" s="450"/>
      <c r="F2" s="481">
        <f>'2（収支報告書)'!A9</f>
        <v>7</v>
      </c>
      <c r="G2" s="497" t="s">
        <v>730</v>
      </c>
      <c r="H2" s="497"/>
      <c r="I2" s="497"/>
      <c r="J2" s="497"/>
      <c r="K2" s="497"/>
      <c r="L2" s="497"/>
      <c r="M2" s="497"/>
      <c r="N2" s="497"/>
      <c r="O2" s="497"/>
      <c r="P2" s="497"/>
      <c r="Q2" s="497"/>
      <c r="R2" s="497"/>
      <c r="S2" s="536"/>
      <c r="T2" s="557"/>
      <c r="U2" s="571"/>
      <c r="V2" s="571"/>
      <c r="W2" s="571"/>
      <c r="X2" s="571"/>
      <c r="Y2" s="612"/>
    </row>
    <row r="3" spans="1:25" s="372" customFormat="1" ht="27.6" customHeight="1">
      <c r="A3" s="381"/>
      <c r="B3" s="381"/>
      <c r="C3" s="381"/>
      <c r="F3" s="482"/>
      <c r="G3" s="482"/>
      <c r="H3" s="482"/>
      <c r="O3" s="506" t="s">
        <v>704</v>
      </c>
      <c r="P3" s="506"/>
      <c r="Q3" s="506"/>
      <c r="R3" s="506"/>
      <c r="S3" s="537"/>
      <c r="T3" s="537"/>
      <c r="U3" s="570"/>
      <c r="V3" s="570"/>
      <c r="W3" s="570"/>
      <c r="X3" s="570"/>
      <c r="Y3" s="611"/>
    </row>
    <row r="4" spans="1:25" s="372" customFormat="1" ht="27.75" customHeight="1">
      <c r="A4" s="381"/>
      <c r="B4" s="381"/>
      <c r="C4" s="381"/>
      <c r="D4" s="451"/>
      <c r="L4" s="504" t="s">
        <v>259</v>
      </c>
      <c r="M4" s="505">
        <f>'2（収支報告書)'!E6</f>
        <v>0</v>
      </c>
      <c r="N4" s="505"/>
      <c r="O4" s="505"/>
      <c r="P4" s="505"/>
      <c r="Q4" s="505"/>
      <c r="R4" s="505"/>
      <c r="S4" s="505"/>
      <c r="T4" s="558"/>
      <c r="U4" s="570"/>
      <c r="V4" s="570"/>
      <c r="W4" s="570"/>
      <c r="X4" s="570"/>
      <c r="Y4" s="611"/>
    </row>
    <row r="5" spans="1:25" ht="11.25" customHeight="1">
      <c r="R5" s="370"/>
      <c r="U5" s="572"/>
    </row>
    <row r="6" spans="1:25" s="373" customFormat="1" ht="19.5" customHeight="1">
      <c r="A6" s="382" t="s">
        <v>14</v>
      </c>
      <c r="B6" s="402" t="s">
        <v>33</v>
      </c>
      <c r="C6" s="425" t="s">
        <v>705</v>
      </c>
      <c r="D6" s="452" t="s">
        <v>25</v>
      </c>
      <c r="E6" s="463"/>
      <c r="F6" s="463"/>
      <c r="G6" s="463"/>
      <c r="H6" s="463"/>
      <c r="I6" s="463"/>
      <c r="J6" s="463"/>
      <c r="K6" s="463"/>
      <c r="L6" s="463"/>
      <c r="M6" s="463"/>
      <c r="N6" s="463"/>
      <c r="O6" s="463"/>
      <c r="P6" s="463"/>
      <c r="Q6" s="507"/>
      <c r="R6" s="526" t="s">
        <v>31</v>
      </c>
      <c r="S6" s="526" t="s">
        <v>32</v>
      </c>
      <c r="T6" s="559" t="s">
        <v>3</v>
      </c>
      <c r="U6" s="573" t="s">
        <v>687</v>
      </c>
      <c r="V6" s="588"/>
      <c r="W6" s="588"/>
      <c r="X6" s="601"/>
      <c r="Y6" s="613" t="s">
        <v>294</v>
      </c>
    </row>
    <row r="7" spans="1:25" s="373" customFormat="1" ht="19.5" customHeight="1">
      <c r="A7" s="383"/>
      <c r="B7" s="402"/>
      <c r="C7" s="426"/>
      <c r="D7" s="425" t="s">
        <v>47</v>
      </c>
      <c r="E7" s="452" t="s">
        <v>126</v>
      </c>
      <c r="F7" s="463"/>
      <c r="G7" s="463"/>
      <c r="H7" s="463"/>
      <c r="I7" s="463"/>
      <c r="J7" s="463"/>
      <c r="K7" s="463"/>
      <c r="L7" s="463"/>
      <c r="M7" s="463"/>
      <c r="N7" s="463"/>
      <c r="O7" s="463"/>
      <c r="P7" s="463"/>
      <c r="Q7" s="507"/>
      <c r="R7" s="526"/>
      <c r="S7" s="526"/>
      <c r="T7" s="560"/>
      <c r="U7" s="574"/>
      <c r="V7" s="589"/>
      <c r="W7" s="589"/>
      <c r="X7" s="602"/>
      <c r="Y7" s="614"/>
    </row>
    <row r="8" spans="1:25" s="372" customFormat="1" ht="81">
      <c r="A8" s="383"/>
      <c r="B8" s="403"/>
      <c r="C8" s="427"/>
      <c r="D8" s="427"/>
      <c r="E8" s="464" t="s">
        <v>547</v>
      </c>
      <c r="F8" s="483" t="s">
        <v>549</v>
      </c>
      <c r="G8" s="483" t="s">
        <v>550</v>
      </c>
      <c r="H8" s="483" t="s">
        <v>433</v>
      </c>
      <c r="I8" s="483" t="s">
        <v>121</v>
      </c>
      <c r="J8" s="483" t="s">
        <v>204</v>
      </c>
      <c r="K8" s="483" t="s">
        <v>551</v>
      </c>
      <c r="L8" s="483" t="s">
        <v>496</v>
      </c>
      <c r="M8" s="483" t="s">
        <v>553</v>
      </c>
      <c r="N8" s="483" t="s">
        <v>350</v>
      </c>
      <c r="O8" s="483" t="s">
        <v>448</v>
      </c>
      <c r="P8" s="483" t="s">
        <v>556</v>
      </c>
      <c r="Q8" s="508" t="s">
        <v>558</v>
      </c>
      <c r="R8" s="527"/>
      <c r="S8" s="526"/>
      <c r="T8" s="561"/>
      <c r="U8" s="575" t="s">
        <v>688</v>
      </c>
      <c r="V8" s="590" t="s">
        <v>586</v>
      </c>
      <c r="W8" s="590" t="s">
        <v>74</v>
      </c>
      <c r="X8" s="603" t="s">
        <v>20</v>
      </c>
      <c r="Y8" s="614"/>
    </row>
    <row r="9" spans="1:25" s="374" customFormat="1" ht="30" customHeight="1">
      <c r="A9" s="384">
        <v>45748</v>
      </c>
      <c r="B9" s="404" t="s">
        <v>684</v>
      </c>
      <c r="C9" s="428"/>
      <c r="D9" s="428"/>
      <c r="E9" s="465"/>
      <c r="F9" s="484"/>
      <c r="G9" s="484"/>
      <c r="H9" s="484"/>
      <c r="I9" s="484"/>
      <c r="J9" s="484"/>
      <c r="K9" s="484"/>
      <c r="L9" s="484"/>
      <c r="M9" s="484"/>
      <c r="N9" s="484"/>
      <c r="O9" s="484"/>
      <c r="P9" s="484"/>
      <c r="Q9" s="509"/>
      <c r="R9" s="528">
        <v>0</v>
      </c>
      <c r="S9" s="538"/>
      <c r="T9" s="562"/>
      <c r="U9" s="576"/>
      <c r="V9" s="591"/>
      <c r="W9" s="597"/>
      <c r="X9" s="604"/>
      <c r="Y9" s="615">
        <f>MONTH('４（金銭出納簿・今年度）'!$A9)</f>
        <v>4</v>
      </c>
    </row>
    <row r="10" spans="1:25" s="374" customFormat="1" ht="30" customHeight="1">
      <c r="A10" s="385">
        <v>45748</v>
      </c>
      <c r="B10" s="405" t="s">
        <v>604</v>
      </c>
      <c r="C10" s="429"/>
      <c r="D10" s="429"/>
      <c r="E10" s="466"/>
      <c r="F10" s="485"/>
      <c r="G10" s="485"/>
      <c r="H10" s="485"/>
      <c r="I10" s="485"/>
      <c r="J10" s="485"/>
      <c r="K10" s="485"/>
      <c r="L10" s="485"/>
      <c r="M10" s="485"/>
      <c r="N10" s="485"/>
      <c r="O10" s="485"/>
      <c r="P10" s="485"/>
      <c r="Q10" s="510"/>
      <c r="R10" s="529"/>
      <c r="S10" s="539"/>
      <c r="T10" s="563"/>
      <c r="U10" s="577"/>
      <c r="V10" s="592"/>
      <c r="W10" s="592"/>
      <c r="X10" s="605"/>
      <c r="Y10" s="616">
        <f>MONTH('４（金銭出納簿・今年度）'!$A10)</f>
        <v>4</v>
      </c>
    </row>
    <row r="11" spans="1:25" s="375" customFormat="1" ht="30" customHeight="1">
      <c r="A11" s="386"/>
      <c r="B11" s="406"/>
      <c r="C11" s="430"/>
      <c r="D11" s="453"/>
      <c r="E11" s="467"/>
      <c r="F11" s="486"/>
      <c r="G11" s="486"/>
      <c r="H11" s="486"/>
      <c r="I11" s="486"/>
      <c r="J11" s="486"/>
      <c r="K11" s="486"/>
      <c r="L11" s="486"/>
      <c r="M11" s="486"/>
      <c r="N11" s="486"/>
      <c r="O11" s="486"/>
      <c r="P11" s="486"/>
      <c r="Q11" s="511"/>
      <c r="R11" s="434">
        <f>+R9+R10+C11-SUM(D11:Q11)</f>
        <v>0</v>
      </c>
      <c r="S11" s="540"/>
      <c r="T11" s="540"/>
      <c r="U11" s="578"/>
      <c r="V11" s="593"/>
      <c r="W11" s="598"/>
      <c r="X11" s="606"/>
      <c r="Y11" s="617">
        <f>MONTH('４（金銭出納簿・今年度）'!$A11)</f>
        <v>1</v>
      </c>
    </row>
    <row r="12" spans="1:25" s="375" customFormat="1" ht="30" customHeight="1">
      <c r="A12" s="387"/>
      <c r="B12" s="407"/>
      <c r="C12" s="431"/>
      <c r="D12" s="454"/>
      <c r="E12" s="468"/>
      <c r="F12" s="487"/>
      <c r="G12" s="487"/>
      <c r="H12" s="487"/>
      <c r="I12" s="487"/>
      <c r="J12" s="487"/>
      <c r="K12" s="487"/>
      <c r="L12" s="487"/>
      <c r="M12" s="487"/>
      <c r="N12" s="487"/>
      <c r="O12" s="487"/>
      <c r="P12" s="487"/>
      <c r="Q12" s="512"/>
      <c r="R12" s="530">
        <f t="shared" ref="R12:R75" si="0">+R11+C12-SUM(D12:Q12)</f>
        <v>0</v>
      </c>
      <c r="S12" s="541"/>
      <c r="T12" s="541"/>
      <c r="U12" s="579"/>
      <c r="V12" s="594"/>
      <c r="W12" s="580"/>
      <c r="X12" s="607"/>
      <c r="Y12" s="618">
        <f>MONTH('４（金銭出納簿・今年度）'!$A12)</f>
        <v>1</v>
      </c>
    </row>
    <row r="13" spans="1:25" s="375" customFormat="1" ht="30" customHeight="1">
      <c r="A13" s="387"/>
      <c r="B13" s="407"/>
      <c r="C13" s="431"/>
      <c r="D13" s="454"/>
      <c r="E13" s="468"/>
      <c r="F13" s="487"/>
      <c r="G13" s="487"/>
      <c r="H13" s="487"/>
      <c r="I13" s="487"/>
      <c r="J13" s="487"/>
      <c r="K13" s="487"/>
      <c r="L13" s="487"/>
      <c r="M13" s="487"/>
      <c r="N13" s="487"/>
      <c r="O13" s="487"/>
      <c r="P13" s="487"/>
      <c r="Q13" s="512"/>
      <c r="R13" s="530">
        <f t="shared" si="0"/>
        <v>0</v>
      </c>
      <c r="S13" s="541"/>
      <c r="T13" s="541"/>
      <c r="U13" s="579"/>
      <c r="V13" s="594"/>
      <c r="W13" s="580"/>
      <c r="X13" s="607"/>
      <c r="Y13" s="618">
        <f>MONTH('４（金銭出納簿・今年度）'!$A13)</f>
        <v>1</v>
      </c>
    </row>
    <row r="14" spans="1:25" s="375" customFormat="1" ht="30" customHeight="1">
      <c r="A14" s="387"/>
      <c r="B14" s="407"/>
      <c r="C14" s="431"/>
      <c r="D14" s="454"/>
      <c r="E14" s="468"/>
      <c r="F14" s="487"/>
      <c r="G14" s="487"/>
      <c r="H14" s="487"/>
      <c r="I14" s="487"/>
      <c r="J14" s="487"/>
      <c r="K14" s="487"/>
      <c r="L14" s="487"/>
      <c r="M14" s="487"/>
      <c r="N14" s="487"/>
      <c r="O14" s="487"/>
      <c r="P14" s="487"/>
      <c r="Q14" s="512"/>
      <c r="R14" s="530">
        <f t="shared" si="0"/>
        <v>0</v>
      </c>
      <c r="S14" s="541"/>
      <c r="T14" s="541"/>
      <c r="U14" s="579"/>
      <c r="V14" s="594"/>
      <c r="W14" s="580"/>
      <c r="X14" s="607"/>
      <c r="Y14" s="618">
        <f>MONTH('４（金銭出納簿・今年度）'!$A14)</f>
        <v>1</v>
      </c>
    </row>
    <row r="15" spans="1:25" s="375" customFormat="1" ht="30" customHeight="1">
      <c r="A15" s="387"/>
      <c r="B15" s="407"/>
      <c r="C15" s="431"/>
      <c r="D15" s="454"/>
      <c r="E15" s="468"/>
      <c r="F15" s="487"/>
      <c r="G15" s="487"/>
      <c r="H15" s="487"/>
      <c r="I15" s="487"/>
      <c r="J15" s="487"/>
      <c r="K15" s="487"/>
      <c r="L15" s="487"/>
      <c r="M15" s="487"/>
      <c r="N15" s="487"/>
      <c r="O15" s="487"/>
      <c r="P15" s="487"/>
      <c r="Q15" s="512"/>
      <c r="R15" s="530">
        <f t="shared" si="0"/>
        <v>0</v>
      </c>
      <c r="S15" s="541"/>
      <c r="T15" s="541"/>
      <c r="U15" s="579"/>
      <c r="V15" s="594"/>
      <c r="W15" s="580"/>
      <c r="X15" s="607"/>
      <c r="Y15" s="618">
        <f>MONTH('４（金銭出納簿・今年度）'!$A15)</f>
        <v>1</v>
      </c>
    </row>
    <row r="16" spans="1:25" s="375" customFormat="1" ht="30" customHeight="1">
      <c r="A16" s="387"/>
      <c r="B16" s="407"/>
      <c r="C16" s="431"/>
      <c r="D16" s="454"/>
      <c r="E16" s="468"/>
      <c r="F16" s="487"/>
      <c r="G16" s="487"/>
      <c r="H16" s="487"/>
      <c r="I16" s="487"/>
      <c r="J16" s="487"/>
      <c r="K16" s="487"/>
      <c r="L16" s="487"/>
      <c r="M16" s="487"/>
      <c r="N16" s="487"/>
      <c r="O16" s="487"/>
      <c r="P16" s="487"/>
      <c r="Q16" s="512"/>
      <c r="R16" s="530">
        <f t="shared" si="0"/>
        <v>0</v>
      </c>
      <c r="S16" s="541"/>
      <c r="T16" s="541"/>
      <c r="U16" s="579"/>
      <c r="V16" s="594"/>
      <c r="W16" s="580"/>
      <c r="X16" s="607"/>
      <c r="Y16" s="618">
        <f>MONTH('４（金銭出納簿・今年度）'!$A16)</f>
        <v>1</v>
      </c>
    </row>
    <row r="17" spans="1:25" s="375" customFormat="1" ht="30" customHeight="1">
      <c r="A17" s="387"/>
      <c r="B17" s="407"/>
      <c r="C17" s="431"/>
      <c r="D17" s="454"/>
      <c r="E17" s="468"/>
      <c r="F17" s="487"/>
      <c r="G17" s="487"/>
      <c r="H17" s="487"/>
      <c r="I17" s="487"/>
      <c r="J17" s="487"/>
      <c r="K17" s="487"/>
      <c r="L17" s="487"/>
      <c r="M17" s="487"/>
      <c r="N17" s="487"/>
      <c r="O17" s="487"/>
      <c r="P17" s="487"/>
      <c r="Q17" s="512"/>
      <c r="R17" s="530">
        <f t="shared" si="0"/>
        <v>0</v>
      </c>
      <c r="S17" s="541"/>
      <c r="T17" s="541"/>
      <c r="U17" s="579"/>
      <c r="V17" s="594"/>
      <c r="W17" s="580"/>
      <c r="X17" s="607"/>
      <c r="Y17" s="618">
        <f>MONTH('４（金銭出納簿・今年度）'!$A17)</f>
        <v>1</v>
      </c>
    </row>
    <row r="18" spans="1:25" s="375" customFormat="1" ht="30" customHeight="1">
      <c r="A18" s="387"/>
      <c r="B18" s="407"/>
      <c r="C18" s="431"/>
      <c r="D18" s="454"/>
      <c r="E18" s="468"/>
      <c r="F18" s="487"/>
      <c r="G18" s="487"/>
      <c r="H18" s="487"/>
      <c r="I18" s="487"/>
      <c r="J18" s="487"/>
      <c r="K18" s="487"/>
      <c r="L18" s="487"/>
      <c r="M18" s="487"/>
      <c r="N18" s="487"/>
      <c r="O18" s="487"/>
      <c r="P18" s="487"/>
      <c r="Q18" s="512"/>
      <c r="R18" s="530">
        <f t="shared" si="0"/>
        <v>0</v>
      </c>
      <c r="S18" s="541"/>
      <c r="T18" s="541"/>
      <c r="U18" s="579"/>
      <c r="V18" s="594"/>
      <c r="W18" s="580"/>
      <c r="X18" s="607"/>
      <c r="Y18" s="618">
        <f>MONTH('４（金銭出納簿・今年度）'!$A18)</f>
        <v>1</v>
      </c>
    </row>
    <row r="19" spans="1:25" s="375" customFormat="1" ht="30" customHeight="1">
      <c r="A19" s="388"/>
      <c r="B19" s="408"/>
      <c r="C19" s="432"/>
      <c r="D19" s="455"/>
      <c r="E19" s="469"/>
      <c r="F19" s="488"/>
      <c r="G19" s="488"/>
      <c r="H19" s="488"/>
      <c r="I19" s="488"/>
      <c r="J19" s="488"/>
      <c r="K19" s="488"/>
      <c r="L19" s="487"/>
      <c r="M19" s="488"/>
      <c r="N19" s="488"/>
      <c r="O19" s="488"/>
      <c r="P19" s="488"/>
      <c r="Q19" s="513"/>
      <c r="R19" s="530">
        <f t="shared" si="0"/>
        <v>0</v>
      </c>
      <c r="S19" s="542"/>
      <c r="T19" s="542"/>
      <c r="U19" s="579"/>
      <c r="V19" s="594"/>
      <c r="W19" s="580"/>
      <c r="X19" s="607"/>
      <c r="Y19" s="618">
        <f>MONTH('４（金銭出納簿・今年度）'!$A19)</f>
        <v>1</v>
      </c>
    </row>
    <row r="20" spans="1:25" s="376" customFormat="1" ht="30" customHeight="1">
      <c r="A20" s="388"/>
      <c r="B20" s="409"/>
      <c r="C20" s="432"/>
      <c r="D20" s="455"/>
      <c r="E20" s="469"/>
      <c r="F20" s="488"/>
      <c r="G20" s="488"/>
      <c r="H20" s="488"/>
      <c r="I20" s="488"/>
      <c r="J20" s="488"/>
      <c r="K20" s="488"/>
      <c r="L20" s="488"/>
      <c r="M20" s="488"/>
      <c r="N20" s="488"/>
      <c r="O20" s="488"/>
      <c r="P20" s="488"/>
      <c r="Q20" s="513"/>
      <c r="R20" s="530">
        <f t="shared" si="0"/>
        <v>0</v>
      </c>
      <c r="S20" s="542"/>
      <c r="T20" s="542"/>
      <c r="U20" s="579"/>
      <c r="V20" s="594"/>
      <c r="W20" s="580"/>
      <c r="X20" s="607"/>
      <c r="Y20" s="618">
        <f>MONTH('４（金銭出納簿・今年度）'!$A20)</f>
        <v>1</v>
      </c>
    </row>
    <row r="21" spans="1:25" s="376" customFormat="1" ht="30" customHeight="1">
      <c r="A21" s="388"/>
      <c r="B21" s="409"/>
      <c r="C21" s="432"/>
      <c r="D21" s="455"/>
      <c r="E21" s="469"/>
      <c r="F21" s="488"/>
      <c r="G21" s="488"/>
      <c r="H21" s="488"/>
      <c r="I21" s="488"/>
      <c r="J21" s="488"/>
      <c r="K21" s="488"/>
      <c r="L21" s="488"/>
      <c r="M21" s="488"/>
      <c r="N21" s="488"/>
      <c r="O21" s="488"/>
      <c r="P21" s="488"/>
      <c r="Q21" s="513"/>
      <c r="R21" s="530">
        <f t="shared" si="0"/>
        <v>0</v>
      </c>
      <c r="S21" s="541"/>
      <c r="T21" s="541"/>
      <c r="U21" s="579"/>
      <c r="V21" s="594"/>
      <c r="W21" s="580"/>
      <c r="X21" s="607"/>
      <c r="Y21" s="618">
        <f>MONTH('４（金銭出納簿・今年度）'!$A21)</f>
        <v>1</v>
      </c>
    </row>
    <row r="22" spans="1:25" s="376" customFormat="1" ht="30" customHeight="1">
      <c r="A22" s="388"/>
      <c r="B22" s="409"/>
      <c r="C22" s="432"/>
      <c r="D22" s="455"/>
      <c r="E22" s="469"/>
      <c r="F22" s="488"/>
      <c r="G22" s="488"/>
      <c r="H22" s="488"/>
      <c r="I22" s="488"/>
      <c r="J22" s="488"/>
      <c r="K22" s="488"/>
      <c r="L22" s="488"/>
      <c r="M22" s="488"/>
      <c r="N22" s="488"/>
      <c r="O22" s="488"/>
      <c r="P22" s="488"/>
      <c r="Q22" s="513"/>
      <c r="R22" s="530">
        <f t="shared" si="0"/>
        <v>0</v>
      </c>
      <c r="S22" s="541"/>
      <c r="T22" s="541"/>
      <c r="U22" s="579"/>
      <c r="V22" s="594"/>
      <c r="W22" s="580"/>
      <c r="X22" s="607"/>
      <c r="Y22" s="618">
        <f>MONTH('４（金銭出納簿・今年度）'!$A22)</f>
        <v>1</v>
      </c>
    </row>
    <row r="23" spans="1:25" s="376" customFormat="1" ht="30" customHeight="1">
      <c r="A23" s="388"/>
      <c r="B23" s="409"/>
      <c r="C23" s="432"/>
      <c r="D23" s="455"/>
      <c r="E23" s="469"/>
      <c r="F23" s="488"/>
      <c r="G23" s="488"/>
      <c r="H23" s="488"/>
      <c r="I23" s="488"/>
      <c r="J23" s="488"/>
      <c r="K23" s="488"/>
      <c r="L23" s="488"/>
      <c r="M23" s="488"/>
      <c r="N23" s="488"/>
      <c r="O23" s="488"/>
      <c r="P23" s="488"/>
      <c r="Q23" s="513"/>
      <c r="R23" s="530">
        <f t="shared" si="0"/>
        <v>0</v>
      </c>
      <c r="S23" s="541"/>
      <c r="T23" s="541"/>
      <c r="U23" s="579"/>
      <c r="V23" s="594"/>
      <c r="W23" s="580"/>
      <c r="X23" s="607"/>
      <c r="Y23" s="618">
        <f>MONTH('４（金銭出納簿・今年度）'!$A23)</f>
        <v>1</v>
      </c>
    </row>
    <row r="24" spans="1:25" s="375" customFormat="1" ht="30" customHeight="1">
      <c r="A24" s="388"/>
      <c r="B24" s="409"/>
      <c r="C24" s="432"/>
      <c r="D24" s="455"/>
      <c r="E24" s="469"/>
      <c r="F24" s="488"/>
      <c r="G24" s="488"/>
      <c r="H24" s="488"/>
      <c r="I24" s="488"/>
      <c r="J24" s="488"/>
      <c r="K24" s="488"/>
      <c r="L24" s="488"/>
      <c r="M24" s="488"/>
      <c r="N24" s="488"/>
      <c r="O24" s="488"/>
      <c r="P24" s="488"/>
      <c r="Q24" s="513"/>
      <c r="R24" s="530">
        <f t="shared" si="0"/>
        <v>0</v>
      </c>
      <c r="S24" s="541"/>
      <c r="T24" s="541"/>
      <c r="U24" s="579"/>
      <c r="V24" s="594"/>
      <c r="W24" s="580"/>
      <c r="X24" s="607"/>
      <c r="Y24" s="618">
        <f>MONTH('４（金銭出納簿・今年度）'!$A24)</f>
        <v>1</v>
      </c>
    </row>
    <row r="25" spans="1:25" s="375" customFormat="1" ht="30" customHeight="1">
      <c r="A25" s="388"/>
      <c r="B25" s="409"/>
      <c r="C25" s="432"/>
      <c r="D25" s="455"/>
      <c r="E25" s="469"/>
      <c r="F25" s="488"/>
      <c r="G25" s="488"/>
      <c r="H25" s="488"/>
      <c r="I25" s="488"/>
      <c r="J25" s="488"/>
      <c r="K25" s="488"/>
      <c r="L25" s="488"/>
      <c r="M25" s="488"/>
      <c r="N25" s="488"/>
      <c r="O25" s="488"/>
      <c r="P25" s="488"/>
      <c r="Q25" s="513"/>
      <c r="R25" s="530">
        <f t="shared" si="0"/>
        <v>0</v>
      </c>
      <c r="S25" s="541"/>
      <c r="T25" s="541"/>
      <c r="U25" s="579"/>
      <c r="V25" s="594"/>
      <c r="W25" s="580"/>
      <c r="X25" s="607"/>
      <c r="Y25" s="618">
        <f>MONTH('４（金銭出納簿・今年度）'!$A25)</f>
        <v>1</v>
      </c>
    </row>
    <row r="26" spans="1:25" s="375" customFormat="1" ht="30" customHeight="1">
      <c r="A26" s="388"/>
      <c r="B26" s="409"/>
      <c r="C26" s="432"/>
      <c r="D26" s="455"/>
      <c r="E26" s="469"/>
      <c r="F26" s="488"/>
      <c r="G26" s="488"/>
      <c r="H26" s="488"/>
      <c r="I26" s="488"/>
      <c r="J26" s="488"/>
      <c r="K26" s="488"/>
      <c r="L26" s="488"/>
      <c r="M26" s="488"/>
      <c r="N26" s="488"/>
      <c r="O26" s="488"/>
      <c r="P26" s="488"/>
      <c r="Q26" s="513"/>
      <c r="R26" s="530">
        <f t="shared" si="0"/>
        <v>0</v>
      </c>
      <c r="S26" s="541"/>
      <c r="T26" s="541"/>
      <c r="U26" s="579"/>
      <c r="V26" s="594"/>
      <c r="W26" s="580"/>
      <c r="X26" s="607"/>
      <c r="Y26" s="618">
        <f>MONTH('４（金銭出納簿・今年度）'!$A26)</f>
        <v>1</v>
      </c>
    </row>
    <row r="27" spans="1:25" s="375" customFormat="1" ht="30" customHeight="1">
      <c r="A27" s="388"/>
      <c r="B27" s="409"/>
      <c r="C27" s="432"/>
      <c r="D27" s="455"/>
      <c r="E27" s="469"/>
      <c r="F27" s="488"/>
      <c r="G27" s="488"/>
      <c r="H27" s="488"/>
      <c r="I27" s="488"/>
      <c r="J27" s="488"/>
      <c r="K27" s="488"/>
      <c r="L27" s="488"/>
      <c r="M27" s="488"/>
      <c r="N27" s="488"/>
      <c r="O27" s="488"/>
      <c r="P27" s="488"/>
      <c r="Q27" s="513"/>
      <c r="R27" s="530">
        <f t="shared" si="0"/>
        <v>0</v>
      </c>
      <c r="S27" s="541"/>
      <c r="T27" s="541"/>
      <c r="U27" s="579"/>
      <c r="V27" s="594"/>
      <c r="W27" s="580"/>
      <c r="X27" s="580"/>
      <c r="Y27" s="618">
        <f>MONTH('４（金銭出納簿・今年度）'!$A27)</f>
        <v>1</v>
      </c>
    </row>
    <row r="28" spans="1:25" s="375" customFormat="1" ht="30" customHeight="1">
      <c r="A28" s="388"/>
      <c r="B28" s="409"/>
      <c r="C28" s="432"/>
      <c r="D28" s="455"/>
      <c r="E28" s="469"/>
      <c r="F28" s="488"/>
      <c r="G28" s="488"/>
      <c r="H28" s="488"/>
      <c r="I28" s="488"/>
      <c r="J28" s="488"/>
      <c r="K28" s="488"/>
      <c r="L28" s="488"/>
      <c r="M28" s="488"/>
      <c r="N28" s="488"/>
      <c r="O28" s="488"/>
      <c r="P28" s="488"/>
      <c r="Q28" s="513"/>
      <c r="R28" s="530">
        <f t="shared" si="0"/>
        <v>0</v>
      </c>
      <c r="S28" s="542"/>
      <c r="T28" s="542"/>
      <c r="U28" s="579"/>
      <c r="V28" s="594"/>
      <c r="W28" s="580"/>
      <c r="X28" s="607"/>
      <c r="Y28" s="618">
        <f>MONTH('４（金銭出納簿・今年度）'!$A28)</f>
        <v>1</v>
      </c>
    </row>
    <row r="29" spans="1:25" s="375" customFormat="1" ht="30" customHeight="1">
      <c r="A29" s="387"/>
      <c r="B29" s="407"/>
      <c r="C29" s="431"/>
      <c r="D29" s="454"/>
      <c r="E29" s="468"/>
      <c r="F29" s="487"/>
      <c r="G29" s="487"/>
      <c r="H29" s="487"/>
      <c r="I29" s="487"/>
      <c r="J29" s="487"/>
      <c r="K29" s="487"/>
      <c r="L29" s="487"/>
      <c r="M29" s="487"/>
      <c r="N29" s="487"/>
      <c r="O29" s="487"/>
      <c r="P29" s="487"/>
      <c r="Q29" s="512"/>
      <c r="R29" s="530">
        <f t="shared" si="0"/>
        <v>0</v>
      </c>
      <c r="S29" s="542"/>
      <c r="T29" s="542"/>
      <c r="U29" s="579"/>
      <c r="V29" s="594"/>
      <c r="W29" s="580"/>
      <c r="X29" s="580"/>
      <c r="Y29" s="618">
        <f>MONTH('４（金銭出納簿・今年度）'!$A29)</f>
        <v>1</v>
      </c>
    </row>
    <row r="30" spans="1:25" s="375" customFormat="1" ht="30" customHeight="1">
      <c r="A30" s="387"/>
      <c r="B30" s="407"/>
      <c r="C30" s="431"/>
      <c r="D30" s="454"/>
      <c r="E30" s="468"/>
      <c r="F30" s="487"/>
      <c r="G30" s="487"/>
      <c r="H30" s="487"/>
      <c r="I30" s="487"/>
      <c r="J30" s="487"/>
      <c r="K30" s="487"/>
      <c r="L30" s="487"/>
      <c r="M30" s="487"/>
      <c r="N30" s="487"/>
      <c r="O30" s="487"/>
      <c r="P30" s="487"/>
      <c r="Q30" s="512"/>
      <c r="R30" s="530">
        <f t="shared" si="0"/>
        <v>0</v>
      </c>
      <c r="S30" s="542"/>
      <c r="T30" s="542"/>
      <c r="U30" s="579"/>
      <c r="V30" s="594"/>
      <c r="W30" s="580"/>
      <c r="X30" s="607"/>
      <c r="Y30" s="618">
        <f>MONTH('４（金銭出納簿・今年度）'!$A30)</f>
        <v>1</v>
      </c>
    </row>
    <row r="31" spans="1:25" s="375" customFormat="1" ht="30" customHeight="1">
      <c r="A31" s="388"/>
      <c r="B31" s="409"/>
      <c r="C31" s="432"/>
      <c r="D31" s="455"/>
      <c r="E31" s="469"/>
      <c r="F31" s="488"/>
      <c r="G31" s="488"/>
      <c r="H31" s="488"/>
      <c r="I31" s="488"/>
      <c r="J31" s="488"/>
      <c r="K31" s="488"/>
      <c r="L31" s="488"/>
      <c r="M31" s="488"/>
      <c r="N31" s="488"/>
      <c r="O31" s="488"/>
      <c r="P31" s="488"/>
      <c r="Q31" s="513"/>
      <c r="R31" s="530">
        <f t="shared" si="0"/>
        <v>0</v>
      </c>
      <c r="S31" s="542"/>
      <c r="T31" s="542"/>
      <c r="U31" s="579"/>
      <c r="V31" s="594"/>
      <c r="W31" s="580"/>
      <c r="X31" s="607"/>
      <c r="Y31" s="618">
        <f>MONTH('４（金銭出納簿・今年度）'!$A31)</f>
        <v>1</v>
      </c>
    </row>
    <row r="32" spans="1:25" s="376" customFormat="1" ht="30" customHeight="1">
      <c r="A32" s="388"/>
      <c r="B32" s="409"/>
      <c r="C32" s="432"/>
      <c r="D32" s="455"/>
      <c r="E32" s="469"/>
      <c r="F32" s="488"/>
      <c r="G32" s="488"/>
      <c r="H32" s="488"/>
      <c r="I32" s="488"/>
      <c r="J32" s="488"/>
      <c r="K32" s="488"/>
      <c r="L32" s="488"/>
      <c r="M32" s="488"/>
      <c r="N32" s="488"/>
      <c r="O32" s="488"/>
      <c r="P32" s="488"/>
      <c r="Q32" s="513"/>
      <c r="R32" s="530">
        <f t="shared" si="0"/>
        <v>0</v>
      </c>
      <c r="S32" s="541"/>
      <c r="T32" s="541"/>
      <c r="U32" s="579"/>
      <c r="V32" s="594"/>
      <c r="W32" s="580"/>
      <c r="X32" s="607"/>
      <c r="Y32" s="618">
        <f>MONTH('４（金銭出納簿・今年度）'!$A32)</f>
        <v>1</v>
      </c>
    </row>
    <row r="33" spans="1:25" s="376" customFormat="1" ht="30" customHeight="1">
      <c r="A33" s="388"/>
      <c r="B33" s="408"/>
      <c r="C33" s="432"/>
      <c r="D33" s="455"/>
      <c r="E33" s="469"/>
      <c r="F33" s="488"/>
      <c r="G33" s="488"/>
      <c r="H33" s="488"/>
      <c r="I33" s="488"/>
      <c r="J33" s="488"/>
      <c r="K33" s="488"/>
      <c r="L33" s="488"/>
      <c r="M33" s="488"/>
      <c r="N33" s="488"/>
      <c r="O33" s="488"/>
      <c r="P33" s="488"/>
      <c r="Q33" s="513"/>
      <c r="R33" s="530">
        <f t="shared" si="0"/>
        <v>0</v>
      </c>
      <c r="S33" s="541"/>
      <c r="T33" s="541"/>
      <c r="U33" s="580"/>
      <c r="V33" s="594"/>
      <c r="W33" s="580"/>
      <c r="X33" s="607"/>
      <c r="Y33" s="618">
        <f>MONTH('４（金銭出納簿・今年度）'!$A33)</f>
        <v>1</v>
      </c>
    </row>
    <row r="34" spans="1:25" s="376" customFormat="1" ht="30" customHeight="1">
      <c r="A34" s="388"/>
      <c r="B34" s="407"/>
      <c r="C34" s="432"/>
      <c r="D34" s="455"/>
      <c r="E34" s="469"/>
      <c r="F34" s="488"/>
      <c r="G34" s="488"/>
      <c r="H34" s="488"/>
      <c r="I34" s="488"/>
      <c r="J34" s="488"/>
      <c r="K34" s="488"/>
      <c r="L34" s="488"/>
      <c r="M34" s="488"/>
      <c r="N34" s="488"/>
      <c r="O34" s="488"/>
      <c r="P34" s="488"/>
      <c r="Q34" s="513"/>
      <c r="R34" s="530">
        <f t="shared" si="0"/>
        <v>0</v>
      </c>
      <c r="S34" s="541"/>
      <c r="T34" s="541"/>
      <c r="U34" s="579"/>
      <c r="V34" s="594"/>
      <c r="W34" s="580"/>
      <c r="X34" s="607"/>
      <c r="Y34" s="618">
        <f>MONTH('４（金銭出納簿・今年度）'!$A34)</f>
        <v>1</v>
      </c>
    </row>
    <row r="35" spans="1:25" s="376" customFormat="1" ht="30" customHeight="1">
      <c r="A35" s="388"/>
      <c r="B35" s="408"/>
      <c r="C35" s="432"/>
      <c r="D35" s="455"/>
      <c r="E35" s="469"/>
      <c r="F35" s="488"/>
      <c r="G35" s="488"/>
      <c r="H35" s="488"/>
      <c r="I35" s="488"/>
      <c r="J35" s="488"/>
      <c r="K35" s="488"/>
      <c r="L35" s="488"/>
      <c r="M35" s="488"/>
      <c r="N35" s="488"/>
      <c r="O35" s="488"/>
      <c r="P35" s="488"/>
      <c r="Q35" s="513"/>
      <c r="R35" s="530">
        <f t="shared" si="0"/>
        <v>0</v>
      </c>
      <c r="S35" s="541"/>
      <c r="T35" s="541"/>
      <c r="U35" s="580"/>
      <c r="V35" s="594"/>
      <c r="W35" s="580"/>
      <c r="X35" s="607"/>
      <c r="Y35" s="618">
        <f>MONTH('４（金銭出納簿・今年度）'!$A35)</f>
        <v>1</v>
      </c>
    </row>
    <row r="36" spans="1:25" s="376" customFormat="1" ht="30" customHeight="1">
      <c r="A36" s="388"/>
      <c r="B36" s="409"/>
      <c r="C36" s="432"/>
      <c r="D36" s="455"/>
      <c r="E36" s="469"/>
      <c r="F36" s="488"/>
      <c r="G36" s="488"/>
      <c r="H36" s="488"/>
      <c r="I36" s="488"/>
      <c r="J36" s="488"/>
      <c r="K36" s="488"/>
      <c r="L36" s="488"/>
      <c r="M36" s="488"/>
      <c r="N36" s="488"/>
      <c r="O36" s="488"/>
      <c r="P36" s="488"/>
      <c r="Q36" s="513"/>
      <c r="R36" s="530">
        <f t="shared" si="0"/>
        <v>0</v>
      </c>
      <c r="S36" s="541"/>
      <c r="T36" s="541"/>
      <c r="U36" s="579"/>
      <c r="V36" s="594"/>
      <c r="W36" s="580"/>
      <c r="X36" s="607"/>
      <c r="Y36" s="618">
        <f>MONTH('４（金銭出納簿・今年度）'!$A36)</f>
        <v>1</v>
      </c>
    </row>
    <row r="37" spans="1:25" s="376" customFormat="1" ht="30" customHeight="1">
      <c r="A37" s="388"/>
      <c r="B37" s="409"/>
      <c r="C37" s="432"/>
      <c r="D37" s="455"/>
      <c r="E37" s="469"/>
      <c r="F37" s="488"/>
      <c r="G37" s="488"/>
      <c r="H37" s="488"/>
      <c r="I37" s="488"/>
      <c r="J37" s="488"/>
      <c r="K37" s="488"/>
      <c r="L37" s="488"/>
      <c r="M37" s="488"/>
      <c r="N37" s="488"/>
      <c r="O37" s="488"/>
      <c r="P37" s="488"/>
      <c r="Q37" s="513"/>
      <c r="R37" s="530">
        <f t="shared" si="0"/>
        <v>0</v>
      </c>
      <c r="S37" s="541"/>
      <c r="T37" s="541"/>
      <c r="U37" s="579"/>
      <c r="V37" s="594"/>
      <c r="W37" s="580"/>
      <c r="X37" s="607"/>
      <c r="Y37" s="618">
        <f>MONTH('４（金銭出納簿・今年度）'!$A37)</f>
        <v>1</v>
      </c>
    </row>
    <row r="38" spans="1:25" s="376" customFormat="1" ht="30" customHeight="1">
      <c r="A38" s="388"/>
      <c r="B38" s="409"/>
      <c r="C38" s="432"/>
      <c r="D38" s="455"/>
      <c r="E38" s="469"/>
      <c r="F38" s="488"/>
      <c r="G38" s="488"/>
      <c r="H38" s="488"/>
      <c r="I38" s="488"/>
      <c r="J38" s="488"/>
      <c r="K38" s="488"/>
      <c r="L38" s="488"/>
      <c r="M38" s="488"/>
      <c r="N38" s="488"/>
      <c r="O38" s="488"/>
      <c r="P38" s="488"/>
      <c r="Q38" s="513"/>
      <c r="R38" s="530">
        <f t="shared" si="0"/>
        <v>0</v>
      </c>
      <c r="S38" s="541"/>
      <c r="T38" s="541"/>
      <c r="U38" s="579"/>
      <c r="V38" s="594"/>
      <c r="W38" s="580"/>
      <c r="X38" s="607"/>
      <c r="Y38" s="618">
        <f>MONTH('４（金銭出納簿・今年度）'!$A38)</f>
        <v>1</v>
      </c>
    </row>
    <row r="39" spans="1:25" s="376" customFormat="1" ht="30" customHeight="1">
      <c r="A39" s="388"/>
      <c r="B39" s="409"/>
      <c r="C39" s="432"/>
      <c r="D39" s="455"/>
      <c r="E39" s="469"/>
      <c r="F39" s="488"/>
      <c r="G39" s="488"/>
      <c r="H39" s="488"/>
      <c r="I39" s="488"/>
      <c r="J39" s="488"/>
      <c r="K39" s="488"/>
      <c r="L39" s="488"/>
      <c r="M39" s="488"/>
      <c r="N39" s="488"/>
      <c r="O39" s="488"/>
      <c r="P39" s="488"/>
      <c r="Q39" s="513"/>
      <c r="R39" s="530">
        <f t="shared" si="0"/>
        <v>0</v>
      </c>
      <c r="S39" s="541"/>
      <c r="T39" s="541"/>
      <c r="U39" s="579"/>
      <c r="V39" s="594"/>
      <c r="W39" s="580"/>
      <c r="X39" s="607"/>
      <c r="Y39" s="618">
        <f>MONTH('４（金銭出納簿・今年度）'!$A39)</f>
        <v>1</v>
      </c>
    </row>
    <row r="40" spans="1:25" s="376" customFormat="1" ht="30" customHeight="1">
      <c r="A40" s="388"/>
      <c r="B40" s="409"/>
      <c r="C40" s="432"/>
      <c r="D40" s="455"/>
      <c r="E40" s="469"/>
      <c r="F40" s="488"/>
      <c r="G40" s="488"/>
      <c r="H40" s="488"/>
      <c r="I40" s="488"/>
      <c r="J40" s="488"/>
      <c r="K40" s="488"/>
      <c r="L40" s="488"/>
      <c r="M40" s="488"/>
      <c r="N40" s="488"/>
      <c r="O40" s="488"/>
      <c r="P40" s="488"/>
      <c r="Q40" s="513"/>
      <c r="R40" s="530">
        <f t="shared" si="0"/>
        <v>0</v>
      </c>
      <c r="S40" s="542"/>
      <c r="T40" s="542"/>
      <c r="U40" s="579"/>
      <c r="V40" s="594"/>
      <c r="W40" s="580"/>
      <c r="X40" s="607"/>
      <c r="Y40" s="618">
        <f>MONTH('４（金銭出納簿・今年度）'!$A40)</f>
        <v>1</v>
      </c>
    </row>
    <row r="41" spans="1:25" s="376" customFormat="1" ht="30" customHeight="1">
      <c r="A41" s="388"/>
      <c r="B41" s="409"/>
      <c r="C41" s="432"/>
      <c r="D41" s="455"/>
      <c r="E41" s="469"/>
      <c r="F41" s="488"/>
      <c r="G41" s="488"/>
      <c r="H41" s="488"/>
      <c r="I41" s="488"/>
      <c r="J41" s="488"/>
      <c r="K41" s="488"/>
      <c r="L41" s="488"/>
      <c r="M41" s="488"/>
      <c r="N41" s="488"/>
      <c r="O41" s="488"/>
      <c r="P41" s="488"/>
      <c r="Q41" s="513"/>
      <c r="R41" s="530">
        <f t="shared" si="0"/>
        <v>0</v>
      </c>
      <c r="S41" s="542"/>
      <c r="T41" s="542"/>
      <c r="U41" s="579"/>
      <c r="V41" s="594"/>
      <c r="W41" s="580"/>
      <c r="X41" s="607"/>
      <c r="Y41" s="618">
        <f>MONTH('４（金銭出納簿・今年度）'!$A41)</f>
        <v>1</v>
      </c>
    </row>
    <row r="42" spans="1:25" s="376" customFormat="1" ht="30" customHeight="1">
      <c r="A42" s="388"/>
      <c r="B42" s="409"/>
      <c r="C42" s="432"/>
      <c r="D42" s="455"/>
      <c r="E42" s="469"/>
      <c r="F42" s="488"/>
      <c r="G42" s="488"/>
      <c r="H42" s="488"/>
      <c r="I42" s="488"/>
      <c r="J42" s="488"/>
      <c r="K42" s="488"/>
      <c r="L42" s="488"/>
      <c r="M42" s="488"/>
      <c r="N42" s="488"/>
      <c r="O42" s="488"/>
      <c r="P42" s="488"/>
      <c r="Q42" s="513"/>
      <c r="R42" s="530">
        <f t="shared" si="0"/>
        <v>0</v>
      </c>
      <c r="S42" s="542"/>
      <c r="T42" s="542"/>
      <c r="U42" s="579"/>
      <c r="V42" s="594"/>
      <c r="W42" s="580"/>
      <c r="X42" s="607"/>
      <c r="Y42" s="618">
        <f>MONTH('４（金銭出納簿・今年度）'!$A42)</f>
        <v>1</v>
      </c>
    </row>
    <row r="43" spans="1:25" s="376" customFormat="1" ht="30" customHeight="1">
      <c r="A43" s="388"/>
      <c r="B43" s="409"/>
      <c r="C43" s="432"/>
      <c r="D43" s="455"/>
      <c r="E43" s="469"/>
      <c r="F43" s="488"/>
      <c r="G43" s="488"/>
      <c r="H43" s="488"/>
      <c r="I43" s="488"/>
      <c r="J43" s="488"/>
      <c r="K43" s="488"/>
      <c r="L43" s="488"/>
      <c r="M43" s="488"/>
      <c r="N43" s="488"/>
      <c r="O43" s="488"/>
      <c r="P43" s="488"/>
      <c r="Q43" s="513"/>
      <c r="R43" s="530">
        <f t="shared" si="0"/>
        <v>0</v>
      </c>
      <c r="S43" s="542"/>
      <c r="T43" s="542"/>
      <c r="U43" s="579"/>
      <c r="V43" s="594"/>
      <c r="W43" s="580"/>
      <c r="X43" s="607"/>
      <c r="Y43" s="618">
        <f>MONTH('４（金銭出納簿・今年度）'!$A43)</f>
        <v>1</v>
      </c>
    </row>
    <row r="44" spans="1:25" s="376" customFormat="1" ht="30" customHeight="1">
      <c r="A44" s="388"/>
      <c r="B44" s="409"/>
      <c r="C44" s="432"/>
      <c r="D44" s="455"/>
      <c r="E44" s="469"/>
      <c r="F44" s="488"/>
      <c r="G44" s="488"/>
      <c r="H44" s="488"/>
      <c r="I44" s="488"/>
      <c r="J44" s="488"/>
      <c r="K44" s="488"/>
      <c r="L44" s="488"/>
      <c r="M44" s="488"/>
      <c r="N44" s="488"/>
      <c r="O44" s="488"/>
      <c r="P44" s="488"/>
      <c r="Q44" s="513"/>
      <c r="R44" s="530">
        <f t="shared" si="0"/>
        <v>0</v>
      </c>
      <c r="S44" s="542"/>
      <c r="T44" s="542"/>
      <c r="U44" s="579"/>
      <c r="V44" s="594"/>
      <c r="W44" s="580"/>
      <c r="X44" s="607"/>
      <c r="Y44" s="618">
        <f>MONTH('４（金銭出納簿・今年度）'!$A44)</f>
        <v>1</v>
      </c>
    </row>
    <row r="45" spans="1:25" s="376" customFormat="1" ht="30" customHeight="1">
      <c r="A45" s="388"/>
      <c r="B45" s="409"/>
      <c r="C45" s="432"/>
      <c r="D45" s="455"/>
      <c r="E45" s="469"/>
      <c r="F45" s="488"/>
      <c r="G45" s="488"/>
      <c r="H45" s="488"/>
      <c r="I45" s="488"/>
      <c r="J45" s="488"/>
      <c r="K45" s="488"/>
      <c r="L45" s="488"/>
      <c r="M45" s="488"/>
      <c r="N45" s="488"/>
      <c r="O45" s="488"/>
      <c r="P45" s="488"/>
      <c r="Q45" s="513"/>
      <c r="R45" s="530">
        <f t="shared" si="0"/>
        <v>0</v>
      </c>
      <c r="S45" s="542"/>
      <c r="T45" s="542"/>
      <c r="U45" s="580"/>
      <c r="V45" s="594"/>
      <c r="W45" s="580"/>
      <c r="X45" s="607"/>
      <c r="Y45" s="618">
        <f>MONTH('４（金銭出納簿・今年度）'!$A45)</f>
        <v>1</v>
      </c>
    </row>
    <row r="46" spans="1:25" s="376" customFormat="1" ht="30" customHeight="1">
      <c r="A46" s="388"/>
      <c r="B46" s="409"/>
      <c r="C46" s="432"/>
      <c r="D46" s="455"/>
      <c r="E46" s="469"/>
      <c r="F46" s="488"/>
      <c r="G46" s="488"/>
      <c r="H46" s="488"/>
      <c r="I46" s="488"/>
      <c r="J46" s="488"/>
      <c r="K46" s="488"/>
      <c r="L46" s="488"/>
      <c r="M46" s="488"/>
      <c r="N46" s="488"/>
      <c r="O46" s="488"/>
      <c r="P46" s="488"/>
      <c r="Q46" s="513"/>
      <c r="R46" s="530">
        <f t="shared" si="0"/>
        <v>0</v>
      </c>
      <c r="S46" s="542"/>
      <c r="T46" s="542"/>
      <c r="U46" s="579"/>
      <c r="V46" s="594"/>
      <c r="W46" s="580"/>
      <c r="X46" s="607"/>
      <c r="Y46" s="618">
        <f>MONTH('４（金銭出納簿・今年度）'!$A46)</f>
        <v>1</v>
      </c>
    </row>
    <row r="47" spans="1:25" s="376" customFormat="1" ht="30" customHeight="1">
      <c r="A47" s="388"/>
      <c r="B47" s="409"/>
      <c r="C47" s="432"/>
      <c r="D47" s="455"/>
      <c r="E47" s="469"/>
      <c r="F47" s="488"/>
      <c r="G47" s="488"/>
      <c r="H47" s="488"/>
      <c r="I47" s="488"/>
      <c r="J47" s="488"/>
      <c r="K47" s="488"/>
      <c r="L47" s="488"/>
      <c r="M47" s="488"/>
      <c r="N47" s="488"/>
      <c r="O47" s="488"/>
      <c r="P47" s="488"/>
      <c r="Q47" s="513"/>
      <c r="R47" s="530">
        <f t="shared" si="0"/>
        <v>0</v>
      </c>
      <c r="S47" s="542"/>
      <c r="T47" s="542"/>
      <c r="U47" s="580"/>
      <c r="V47" s="594"/>
      <c r="W47" s="580"/>
      <c r="X47" s="607"/>
      <c r="Y47" s="618">
        <f>MONTH('４（金銭出納簿・今年度）'!$A47)</f>
        <v>1</v>
      </c>
    </row>
    <row r="48" spans="1:25" s="376" customFormat="1" ht="30" customHeight="1">
      <c r="A48" s="388"/>
      <c r="B48" s="409"/>
      <c r="C48" s="432"/>
      <c r="D48" s="455"/>
      <c r="E48" s="469"/>
      <c r="F48" s="488"/>
      <c r="G48" s="488"/>
      <c r="H48" s="488"/>
      <c r="I48" s="488"/>
      <c r="J48" s="488"/>
      <c r="K48" s="488"/>
      <c r="L48" s="488"/>
      <c r="M48" s="488"/>
      <c r="N48" s="488"/>
      <c r="O48" s="488"/>
      <c r="P48" s="488"/>
      <c r="Q48" s="513"/>
      <c r="R48" s="530">
        <f t="shared" si="0"/>
        <v>0</v>
      </c>
      <c r="S48" s="542"/>
      <c r="T48" s="542"/>
      <c r="U48" s="579"/>
      <c r="V48" s="594"/>
      <c r="W48" s="580"/>
      <c r="X48" s="607"/>
      <c r="Y48" s="618">
        <f>MONTH('４（金銭出納簿・今年度）'!$A48)</f>
        <v>1</v>
      </c>
    </row>
    <row r="49" spans="1:25" s="376" customFormat="1" ht="30" customHeight="1">
      <c r="A49" s="388"/>
      <c r="B49" s="409"/>
      <c r="C49" s="432"/>
      <c r="D49" s="455"/>
      <c r="E49" s="469"/>
      <c r="F49" s="488"/>
      <c r="G49" s="488"/>
      <c r="H49" s="488"/>
      <c r="I49" s="488"/>
      <c r="J49" s="488"/>
      <c r="K49" s="488"/>
      <c r="L49" s="488"/>
      <c r="M49" s="488"/>
      <c r="N49" s="488"/>
      <c r="O49" s="488"/>
      <c r="P49" s="488"/>
      <c r="Q49" s="513"/>
      <c r="R49" s="530">
        <f t="shared" si="0"/>
        <v>0</v>
      </c>
      <c r="S49" s="542"/>
      <c r="T49" s="542"/>
      <c r="U49" s="580"/>
      <c r="V49" s="594"/>
      <c r="W49" s="580"/>
      <c r="X49" s="607"/>
      <c r="Y49" s="618">
        <f>MONTH('４（金銭出納簿・今年度）'!$A49)</f>
        <v>1</v>
      </c>
    </row>
    <row r="50" spans="1:25" s="376" customFormat="1" ht="30" customHeight="1">
      <c r="A50" s="388"/>
      <c r="B50" s="409"/>
      <c r="C50" s="432"/>
      <c r="D50" s="455"/>
      <c r="E50" s="469"/>
      <c r="F50" s="488"/>
      <c r="G50" s="488"/>
      <c r="H50" s="488"/>
      <c r="I50" s="488"/>
      <c r="J50" s="488"/>
      <c r="K50" s="488"/>
      <c r="L50" s="488"/>
      <c r="M50" s="488"/>
      <c r="N50" s="488"/>
      <c r="O50" s="488"/>
      <c r="P50" s="488"/>
      <c r="Q50" s="513"/>
      <c r="R50" s="530">
        <f t="shared" si="0"/>
        <v>0</v>
      </c>
      <c r="S50" s="542"/>
      <c r="T50" s="542"/>
      <c r="U50" s="580"/>
      <c r="V50" s="594"/>
      <c r="W50" s="580"/>
      <c r="X50" s="607"/>
      <c r="Y50" s="618">
        <f>MONTH('４（金銭出納簿・今年度）'!$A50)</f>
        <v>1</v>
      </c>
    </row>
    <row r="51" spans="1:25" s="376" customFormat="1" ht="30" customHeight="1">
      <c r="A51" s="388"/>
      <c r="B51" s="409"/>
      <c r="C51" s="432"/>
      <c r="D51" s="455"/>
      <c r="E51" s="469"/>
      <c r="F51" s="488"/>
      <c r="G51" s="488"/>
      <c r="H51" s="488"/>
      <c r="I51" s="488"/>
      <c r="J51" s="488"/>
      <c r="K51" s="488"/>
      <c r="L51" s="488"/>
      <c r="M51" s="488"/>
      <c r="N51" s="488"/>
      <c r="O51" s="488"/>
      <c r="P51" s="488"/>
      <c r="Q51" s="513"/>
      <c r="R51" s="530">
        <f t="shared" si="0"/>
        <v>0</v>
      </c>
      <c r="S51" s="542"/>
      <c r="T51" s="542"/>
      <c r="U51" s="579"/>
      <c r="V51" s="594"/>
      <c r="W51" s="580"/>
      <c r="X51" s="607"/>
      <c r="Y51" s="618">
        <f>MONTH('４（金銭出納簿・今年度）'!$A51)</f>
        <v>1</v>
      </c>
    </row>
    <row r="52" spans="1:25" s="376" customFormat="1" ht="30" customHeight="1">
      <c r="A52" s="388"/>
      <c r="B52" s="409"/>
      <c r="C52" s="432"/>
      <c r="D52" s="455"/>
      <c r="E52" s="469"/>
      <c r="F52" s="488"/>
      <c r="G52" s="488"/>
      <c r="H52" s="488"/>
      <c r="I52" s="488"/>
      <c r="J52" s="488"/>
      <c r="K52" s="488"/>
      <c r="L52" s="488"/>
      <c r="M52" s="488"/>
      <c r="N52" s="488"/>
      <c r="O52" s="488"/>
      <c r="P52" s="488"/>
      <c r="Q52" s="513"/>
      <c r="R52" s="530">
        <f t="shared" si="0"/>
        <v>0</v>
      </c>
      <c r="S52" s="542"/>
      <c r="T52" s="542"/>
      <c r="U52" s="580"/>
      <c r="V52" s="594"/>
      <c r="W52" s="580"/>
      <c r="X52" s="607"/>
      <c r="Y52" s="618">
        <f>MONTH('４（金銭出納簿・今年度）'!$A52)</f>
        <v>1</v>
      </c>
    </row>
    <row r="53" spans="1:25" s="376" customFormat="1" ht="30" customHeight="1">
      <c r="A53" s="388"/>
      <c r="B53" s="409"/>
      <c r="C53" s="432"/>
      <c r="D53" s="455"/>
      <c r="E53" s="469"/>
      <c r="F53" s="488"/>
      <c r="G53" s="488"/>
      <c r="H53" s="488"/>
      <c r="I53" s="488"/>
      <c r="J53" s="488"/>
      <c r="K53" s="488"/>
      <c r="L53" s="488"/>
      <c r="M53" s="488"/>
      <c r="N53" s="488"/>
      <c r="O53" s="488"/>
      <c r="P53" s="488"/>
      <c r="Q53" s="513"/>
      <c r="R53" s="530">
        <f t="shared" si="0"/>
        <v>0</v>
      </c>
      <c r="S53" s="542"/>
      <c r="T53" s="542"/>
      <c r="U53" s="579"/>
      <c r="V53" s="594"/>
      <c r="W53" s="580"/>
      <c r="X53" s="607"/>
      <c r="Y53" s="618">
        <f>MONTH('４（金銭出納簿・今年度）'!$A53)</f>
        <v>1</v>
      </c>
    </row>
    <row r="54" spans="1:25" s="376" customFormat="1" ht="30" customHeight="1">
      <c r="A54" s="388"/>
      <c r="B54" s="409"/>
      <c r="C54" s="432"/>
      <c r="D54" s="455"/>
      <c r="E54" s="469"/>
      <c r="F54" s="488"/>
      <c r="G54" s="488"/>
      <c r="H54" s="488"/>
      <c r="I54" s="488"/>
      <c r="J54" s="488"/>
      <c r="K54" s="488"/>
      <c r="L54" s="488"/>
      <c r="M54" s="488"/>
      <c r="N54" s="488"/>
      <c r="O54" s="488"/>
      <c r="P54" s="488"/>
      <c r="Q54" s="513"/>
      <c r="R54" s="530">
        <f t="shared" si="0"/>
        <v>0</v>
      </c>
      <c r="S54" s="542"/>
      <c r="T54" s="542"/>
      <c r="U54" s="580"/>
      <c r="V54" s="594"/>
      <c r="W54" s="580"/>
      <c r="X54" s="607"/>
      <c r="Y54" s="618">
        <f>MONTH('４（金銭出納簿・今年度）'!$A54)</f>
        <v>1</v>
      </c>
    </row>
    <row r="55" spans="1:25" s="376" customFormat="1" ht="30" customHeight="1">
      <c r="A55" s="388"/>
      <c r="B55" s="409"/>
      <c r="C55" s="432"/>
      <c r="D55" s="455"/>
      <c r="E55" s="469"/>
      <c r="F55" s="488"/>
      <c r="G55" s="488"/>
      <c r="H55" s="488"/>
      <c r="I55" s="488"/>
      <c r="J55" s="488"/>
      <c r="K55" s="488"/>
      <c r="L55" s="488"/>
      <c r="M55" s="488"/>
      <c r="N55" s="488"/>
      <c r="O55" s="488"/>
      <c r="P55" s="488"/>
      <c r="Q55" s="513"/>
      <c r="R55" s="530">
        <f t="shared" si="0"/>
        <v>0</v>
      </c>
      <c r="S55" s="542"/>
      <c r="T55" s="542"/>
      <c r="U55" s="579"/>
      <c r="V55" s="594"/>
      <c r="W55" s="580"/>
      <c r="X55" s="607"/>
      <c r="Y55" s="618">
        <f>MONTH('４（金銭出納簿・今年度）'!$A55)</f>
        <v>1</v>
      </c>
    </row>
    <row r="56" spans="1:25" s="376" customFormat="1" ht="30" customHeight="1">
      <c r="A56" s="388"/>
      <c r="B56" s="409"/>
      <c r="C56" s="432"/>
      <c r="D56" s="455"/>
      <c r="E56" s="469"/>
      <c r="F56" s="488"/>
      <c r="G56" s="488"/>
      <c r="H56" s="488"/>
      <c r="I56" s="488"/>
      <c r="J56" s="488"/>
      <c r="K56" s="488"/>
      <c r="L56" s="488"/>
      <c r="M56" s="488"/>
      <c r="N56" s="488"/>
      <c r="O56" s="488"/>
      <c r="P56" s="488"/>
      <c r="Q56" s="513"/>
      <c r="R56" s="530">
        <f t="shared" si="0"/>
        <v>0</v>
      </c>
      <c r="S56" s="542"/>
      <c r="T56" s="542"/>
      <c r="U56" s="580"/>
      <c r="V56" s="594"/>
      <c r="W56" s="580"/>
      <c r="X56" s="607"/>
      <c r="Y56" s="618">
        <f>MONTH('４（金銭出納簿・今年度）'!$A56)</f>
        <v>1</v>
      </c>
    </row>
    <row r="57" spans="1:25" s="376" customFormat="1" ht="30" customHeight="1">
      <c r="A57" s="388"/>
      <c r="B57" s="409"/>
      <c r="C57" s="432"/>
      <c r="D57" s="455"/>
      <c r="E57" s="469"/>
      <c r="F57" s="488"/>
      <c r="G57" s="488"/>
      <c r="H57" s="488"/>
      <c r="I57" s="488"/>
      <c r="J57" s="488"/>
      <c r="K57" s="488"/>
      <c r="L57" s="488"/>
      <c r="M57" s="488"/>
      <c r="N57" s="488"/>
      <c r="O57" s="488"/>
      <c r="P57" s="488"/>
      <c r="Q57" s="513"/>
      <c r="R57" s="530">
        <f t="shared" si="0"/>
        <v>0</v>
      </c>
      <c r="S57" s="542"/>
      <c r="T57" s="542"/>
      <c r="U57" s="579"/>
      <c r="V57" s="594"/>
      <c r="W57" s="580"/>
      <c r="X57" s="607"/>
      <c r="Y57" s="618">
        <f>MONTH('４（金銭出納簿・今年度）'!$A57)</f>
        <v>1</v>
      </c>
    </row>
    <row r="58" spans="1:25" s="376" customFormat="1" ht="30" customHeight="1">
      <c r="A58" s="388"/>
      <c r="B58" s="409"/>
      <c r="C58" s="432"/>
      <c r="D58" s="455"/>
      <c r="E58" s="469"/>
      <c r="F58" s="488"/>
      <c r="G58" s="488"/>
      <c r="H58" s="488"/>
      <c r="I58" s="488"/>
      <c r="J58" s="488"/>
      <c r="K58" s="488"/>
      <c r="L58" s="488"/>
      <c r="M58" s="488"/>
      <c r="N58" s="488"/>
      <c r="O58" s="488"/>
      <c r="P58" s="488"/>
      <c r="Q58" s="513"/>
      <c r="R58" s="530">
        <f t="shared" si="0"/>
        <v>0</v>
      </c>
      <c r="S58" s="542"/>
      <c r="T58" s="542"/>
      <c r="U58" s="579"/>
      <c r="V58" s="594"/>
      <c r="W58" s="580"/>
      <c r="X58" s="607"/>
      <c r="Y58" s="618">
        <f>MONTH('４（金銭出納簿・今年度）'!$A58)</f>
        <v>1</v>
      </c>
    </row>
    <row r="59" spans="1:25" s="376" customFormat="1" ht="30" customHeight="1">
      <c r="A59" s="388"/>
      <c r="B59" s="409"/>
      <c r="C59" s="432"/>
      <c r="D59" s="455"/>
      <c r="E59" s="469"/>
      <c r="F59" s="488"/>
      <c r="G59" s="488"/>
      <c r="H59" s="488"/>
      <c r="I59" s="488"/>
      <c r="J59" s="488"/>
      <c r="K59" s="488"/>
      <c r="L59" s="488"/>
      <c r="M59" s="488"/>
      <c r="N59" s="488"/>
      <c r="O59" s="488"/>
      <c r="P59" s="488"/>
      <c r="Q59" s="513"/>
      <c r="R59" s="530">
        <f t="shared" si="0"/>
        <v>0</v>
      </c>
      <c r="S59" s="542"/>
      <c r="T59" s="542"/>
      <c r="U59" s="579"/>
      <c r="V59" s="594"/>
      <c r="W59" s="580"/>
      <c r="X59" s="607"/>
      <c r="Y59" s="618">
        <f>MONTH('４（金銭出納簿・今年度）'!$A59)</f>
        <v>1</v>
      </c>
    </row>
    <row r="60" spans="1:25" s="376" customFormat="1" ht="30" customHeight="1">
      <c r="A60" s="388"/>
      <c r="B60" s="409"/>
      <c r="C60" s="432"/>
      <c r="D60" s="455"/>
      <c r="E60" s="469"/>
      <c r="F60" s="488"/>
      <c r="G60" s="488"/>
      <c r="H60" s="488"/>
      <c r="I60" s="488"/>
      <c r="J60" s="488"/>
      <c r="K60" s="488"/>
      <c r="L60" s="488"/>
      <c r="M60" s="488"/>
      <c r="N60" s="488"/>
      <c r="O60" s="488"/>
      <c r="P60" s="488"/>
      <c r="Q60" s="513"/>
      <c r="R60" s="530">
        <f t="shared" si="0"/>
        <v>0</v>
      </c>
      <c r="S60" s="542"/>
      <c r="T60" s="542"/>
      <c r="U60" s="579"/>
      <c r="V60" s="594"/>
      <c r="W60" s="580"/>
      <c r="X60" s="580"/>
      <c r="Y60" s="618">
        <f>MONTH('４（金銭出納簿・今年度）'!$A60)</f>
        <v>1</v>
      </c>
    </row>
    <row r="61" spans="1:25" s="376" customFormat="1" ht="30" customHeight="1">
      <c r="A61" s="388"/>
      <c r="B61" s="409"/>
      <c r="C61" s="432"/>
      <c r="D61" s="455"/>
      <c r="E61" s="469"/>
      <c r="F61" s="488"/>
      <c r="G61" s="488"/>
      <c r="H61" s="488"/>
      <c r="I61" s="488"/>
      <c r="J61" s="488"/>
      <c r="K61" s="488"/>
      <c r="L61" s="488"/>
      <c r="M61" s="488"/>
      <c r="N61" s="488"/>
      <c r="O61" s="488"/>
      <c r="P61" s="488"/>
      <c r="Q61" s="513"/>
      <c r="R61" s="530">
        <f t="shared" si="0"/>
        <v>0</v>
      </c>
      <c r="S61" s="542"/>
      <c r="T61" s="542"/>
      <c r="U61" s="579"/>
      <c r="V61" s="594"/>
      <c r="W61" s="580"/>
      <c r="X61" s="607"/>
      <c r="Y61" s="618">
        <f>MONTH('４（金銭出納簿・今年度）'!$A61)</f>
        <v>1</v>
      </c>
    </row>
    <row r="62" spans="1:25" s="376" customFormat="1" ht="30" customHeight="1">
      <c r="A62" s="388"/>
      <c r="B62" s="409"/>
      <c r="C62" s="432"/>
      <c r="D62" s="455"/>
      <c r="E62" s="469"/>
      <c r="F62" s="488"/>
      <c r="G62" s="488"/>
      <c r="H62" s="488"/>
      <c r="I62" s="488"/>
      <c r="J62" s="488"/>
      <c r="K62" s="488"/>
      <c r="L62" s="488"/>
      <c r="M62" s="488"/>
      <c r="N62" s="488"/>
      <c r="O62" s="488"/>
      <c r="P62" s="488"/>
      <c r="Q62" s="513"/>
      <c r="R62" s="530">
        <f t="shared" si="0"/>
        <v>0</v>
      </c>
      <c r="S62" s="542"/>
      <c r="T62" s="542"/>
      <c r="U62" s="580"/>
      <c r="V62" s="594"/>
      <c r="W62" s="580"/>
      <c r="X62" s="607"/>
      <c r="Y62" s="618">
        <f>MONTH('４（金銭出納簿・今年度）'!$A62)</f>
        <v>1</v>
      </c>
    </row>
    <row r="63" spans="1:25" s="376" customFormat="1" ht="30" customHeight="1">
      <c r="A63" s="388"/>
      <c r="B63" s="409"/>
      <c r="C63" s="432"/>
      <c r="D63" s="455"/>
      <c r="E63" s="469"/>
      <c r="F63" s="488"/>
      <c r="G63" s="488"/>
      <c r="H63" s="488"/>
      <c r="I63" s="488"/>
      <c r="J63" s="488"/>
      <c r="K63" s="488"/>
      <c r="L63" s="488"/>
      <c r="M63" s="488"/>
      <c r="N63" s="488"/>
      <c r="O63" s="488"/>
      <c r="P63" s="488"/>
      <c r="Q63" s="513"/>
      <c r="R63" s="530">
        <f t="shared" si="0"/>
        <v>0</v>
      </c>
      <c r="S63" s="542"/>
      <c r="T63" s="542"/>
      <c r="U63" s="579"/>
      <c r="V63" s="594"/>
      <c r="W63" s="580"/>
      <c r="X63" s="607"/>
      <c r="Y63" s="618">
        <f>MONTH('４（金銭出納簿・今年度）'!$A63)</f>
        <v>1</v>
      </c>
    </row>
    <row r="64" spans="1:25" s="376" customFormat="1" ht="30" customHeight="1">
      <c r="A64" s="388"/>
      <c r="B64" s="409"/>
      <c r="C64" s="432"/>
      <c r="D64" s="455"/>
      <c r="E64" s="469"/>
      <c r="F64" s="488"/>
      <c r="G64" s="488"/>
      <c r="H64" s="488"/>
      <c r="I64" s="488"/>
      <c r="J64" s="488"/>
      <c r="K64" s="488"/>
      <c r="L64" s="488"/>
      <c r="M64" s="488"/>
      <c r="N64" s="488"/>
      <c r="O64" s="488"/>
      <c r="P64" s="488"/>
      <c r="Q64" s="513"/>
      <c r="R64" s="530">
        <f t="shared" si="0"/>
        <v>0</v>
      </c>
      <c r="S64" s="542"/>
      <c r="T64" s="542"/>
      <c r="U64" s="580"/>
      <c r="V64" s="594"/>
      <c r="W64" s="580"/>
      <c r="X64" s="607"/>
      <c r="Y64" s="618">
        <f>MONTH('４（金銭出納簿・今年度）'!$A64)</f>
        <v>1</v>
      </c>
    </row>
    <row r="65" spans="1:25" s="376" customFormat="1" ht="30" customHeight="1">
      <c r="A65" s="388"/>
      <c r="B65" s="409"/>
      <c r="C65" s="432"/>
      <c r="D65" s="455"/>
      <c r="E65" s="469"/>
      <c r="F65" s="488"/>
      <c r="G65" s="488"/>
      <c r="H65" s="488"/>
      <c r="I65" s="488"/>
      <c r="J65" s="488"/>
      <c r="K65" s="488"/>
      <c r="L65" s="488"/>
      <c r="M65" s="488"/>
      <c r="N65" s="488"/>
      <c r="O65" s="488"/>
      <c r="P65" s="488"/>
      <c r="Q65" s="513"/>
      <c r="R65" s="530">
        <f t="shared" si="0"/>
        <v>0</v>
      </c>
      <c r="S65" s="542"/>
      <c r="T65" s="542"/>
      <c r="U65" s="580"/>
      <c r="V65" s="594"/>
      <c r="W65" s="580"/>
      <c r="X65" s="607"/>
      <c r="Y65" s="618">
        <f>MONTH('４（金銭出納簿・今年度）'!$A65)</f>
        <v>1</v>
      </c>
    </row>
    <row r="66" spans="1:25" s="376" customFormat="1" ht="30" customHeight="1">
      <c r="A66" s="388"/>
      <c r="B66" s="409"/>
      <c r="C66" s="432"/>
      <c r="D66" s="455"/>
      <c r="E66" s="469"/>
      <c r="F66" s="488"/>
      <c r="G66" s="488"/>
      <c r="H66" s="488"/>
      <c r="I66" s="488"/>
      <c r="J66" s="488"/>
      <c r="K66" s="488"/>
      <c r="L66" s="488"/>
      <c r="M66" s="488"/>
      <c r="N66" s="488"/>
      <c r="O66" s="488"/>
      <c r="P66" s="488"/>
      <c r="Q66" s="513"/>
      <c r="R66" s="530">
        <f t="shared" si="0"/>
        <v>0</v>
      </c>
      <c r="S66" s="542"/>
      <c r="T66" s="542"/>
      <c r="U66" s="579"/>
      <c r="V66" s="594"/>
      <c r="W66" s="580"/>
      <c r="X66" s="607"/>
      <c r="Y66" s="618">
        <f>MONTH('４（金銭出納簿・今年度）'!$A66)</f>
        <v>1</v>
      </c>
    </row>
    <row r="67" spans="1:25" s="376" customFormat="1" ht="30" customHeight="1">
      <c r="A67" s="388"/>
      <c r="B67" s="409"/>
      <c r="C67" s="432"/>
      <c r="D67" s="455"/>
      <c r="E67" s="469"/>
      <c r="F67" s="488"/>
      <c r="G67" s="488"/>
      <c r="H67" s="488"/>
      <c r="I67" s="488"/>
      <c r="J67" s="488"/>
      <c r="K67" s="488"/>
      <c r="L67" s="488"/>
      <c r="M67" s="488"/>
      <c r="N67" s="488"/>
      <c r="O67" s="488"/>
      <c r="P67" s="488"/>
      <c r="Q67" s="513"/>
      <c r="R67" s="530">
        <f t="shared" si="0"/>
        <v>0</v>
      </c>
      <c r="S67" s="542"/>
      <c r="T67" s="542"/>
      <c r="U67" s="579"/>
      <c r="V67" s="594"/>
      <c r="W67" s="580"/>
      <c r="X67" s="607"/>
      <c r="Y67" s="618">
        <f>MONTH('４（金銭出納簿・今年度）'!$A67)</f>
        <v>1</v>
      </c>
    </row>
    <row r="68" spans="1:25" s="376" customFormat="1" ht="30" customHeight="1">
      <c r="A68" s="388"/>
      <c r="B68" s="409"/>
      <c r="C68" s="432"/>
      <c r="D68" s="455"/>
      <c r="E68" s="469"/>
      <c r="F68" s="488"/>
      <c r="G68" s="488"/>
      <c r="H68" s="488"/>
      <c r="I68" s="488"/>
      <c r="J68" s="488"/>
      <c r="K68" s="488"/>
      <c r="L68" s="488"/>
      <c r="M68" s="488"/>
      <c r="N68" s="488"/>
      <c r="O68" s="488"/>
      <c r="P68" s="488"/>
      <c r="Q68" s="513"/>
      <c r="R68" s="530">
        <f t="shared" si="0"/>
        <v>0</v>
      </c>
      <c r="S68" s="542"/>
      <c r="T68" s="542"/>
      <c r="U68" s="580"/>
      <c r="V68" s="594"/>
      <c r="W68" s="580"/>
      <c r="X68" s="607"/>
      <c r="Y68" s="618">
        <f>MONTH('４（金銭出納簿・今年度）'!$A68)</f>
        <v>1</v>
      </c>
    </row>
    <row r="69" spans="1:25" s="376" customFormat="1" ht="30" customHeight="1">
      <c r="A69" s="388"/>
      <c r="B69" s="409"/>
      <c r="C69" s="432"/>
      <c r="D69" s="455"/>
      <c r="E69" s="469"/>
      <c r="F69" s="488"/>
      <c r="G69" s="488"/>
      <c r="H69" s="488"/>
      <c r="I69" s="488"/>
      <c r="J69" s="488"/>
      <c r="K69" s="488"/>
      <c r="L69" s="488"/>
      <c r="M69" s="488"/>
      <c r="N69" s="488"/>
      <c r="O69" s="488"/>
      <c r="P69" s="488"/>
      <c r="Q69" s="513"/>
      <c r="R69" s="530">
        <f t="shared" si="0"/>
        <v>0</v>
      </c>
      <c r="S69" s="542"/>
      <c r="T69" s="542"/>
      <c r="U69" s="579"/>
      <c r="V69" s="594"/>
      <c r="W69" s="580"/>
      <c r="X69" s="607"/>
      <c r="Y69" s="618">
        <f>MONTH('４（金銭出納簿・今年度）'!$A69)</f>
        <v>1</v>
      </c>
    </row>
    <row r="70" spans="1:25" s="376" customFormat="1" ht="30" customHeight="1">
      <c r="A70" s="388"/>
      <c r="B70" s="409"/>
      <c r="C70" s="432"/>
      <c r="D70" s="455"/>
      <c r="E70" s="469"/>
      <c r="F70" s="488"/>
      <c r="G70" s="488"/>
      <c r="H70" s="488"/>
      <c r="I70" s="488"/>
      <c r="J70" s="488"/>
      <c r="K70" s="488"/>
      <c r="L70" s="488"/>
      <c r="M70" s="488"/>
      <c r="N70" s="488"/>
      <c r="O70" s="488"/>
      <c r="P70" s="488"/>
      <c r="Q70" s="513"/>
      <c r="R70" s="530">
        <f t="shared" si="0"/>
        <v>0</v>
      </c>
      <c r="S70" s="542"/>
      <c r="T70" s="542"/>
      <c r="U70" s="579"/>
      <c r="V70" s="594"/>
      <c r="W70" s="580"/>
      <c r="X70" s="607"/>
      <c r="Y70" s="618">
        <f>MONTH('４（金銭出納簿・今年度）'!$A70)</f>
        <v>1</v>
      </c>
    </row>
    <row r="71" spans="1:25" s="376" customFormat="1" ht="30" customHeight="1">
      <c r="A71" s="388"/>
      <c r="B71" s="409"/>
      <c r="C71" s="432"/>
      <c r="D71" s="455"/>
      <c r="E71" s="469"/>
      <c r="F71" s="488"/>
      <c r="G71" s="488"/>
      <c r="H71" s="488"/>
      <c r="I71" s="488"/>
      <c r="J71" s="488"/>
      <c r="K71" s="488"/>
      <c r="L71" s="488"/>
      <c r="M71" s="488"/>
      <c r="N71" s="488"/>
      <c r="O71" s="488"/>
      <c r="P71" s="488"/>
      <c r="Q71" s="513"/>
      <c r="R71" s="530">
        <f t="shared" si="0"/>
        <v>0</v>
      </c>
      <c r="S71" s="542"/>
      <c r="T71" s="542"/>
      <c r="U71" s="579"/>
      <c r="V71" s="594"/>
      <c r="W71" s="580"/>
      <c r="X71" s="607"/>
      <c r="Y71" s="618">
        <f>MONTH('４（金銭出納簿・今年度）'!$A71)</f>
        <v>1</v>
      </c>
    </row>
    <row r="72" spans="1:25" s="376" customFormat="1" ht="30" customHeight="1">
      <c r="A72" s="388"/>
      <c r="B72" s="409"/>
      <c r="C72" s="432"/>
      <c r="D72" s="455"/>
      <c r="E72" s="469"/>
      <c r="F72" s="488"/>
      <c r="G72" s="488"/>
      <c r="H72" s="488"/>
      <c r="I72" s="488"/>
      <c r="J72" s="488"/>
      <c r="K72" s="488"/>
      <c r="L72" s="488"/>
      <c r="M72" s="488"/>
      <c r="N72" s="488"/>
      <c r="O72" s="488"/>
      <c r="P72" s="488"/>
      <c r="Q72" s="513"/>
      <c r="R72" s="530">
        <f t="shared" si="0"/>
        <v>0</v>
      </c>
      <c r="S72" s="542"/>
      <c r="T72" s="542"/>
      <c r="U72" s="579"/>
      <c r="V72" s="594"/>
      <c r="W72" s="580"/>
      <c r="X72" s="607"/>
      <c r="Y72" s="618">
        <f>MONTH('４（金銭出納簿・今年度）'!$A72)</f>
        <v>1</v>
      </c>
    </row>
    <row r="73" spans="1:25" s="376" customFormat="1" ht="30" customHeight="1">
      <c r="A73" s="388"/>
      <c r="B73" s="409"/>
      <c r="C73" s="432"/>
      <c r="D73" s="455"/>
      <c r="E73" s="469"/>
      <c r="F73" s="488"/>
      <c r="G73" s="488"/>
      <c r="H73" s="488"/>
      <c r="I73" s="488"/>
      <c r="J73" s="488"/>
      <c r="K73" s="488"/>
      <c r="L73" s="488"/>
      <c r="M73" s="488"/>
      <c r="N73" s="488"/>
      <c r="O73" s="488"/>
      <c r="P73" s="488"/>
      <c r="Q73" s="513"/>
      <c r="R73" s="530">
        <f t="shared" si="0"/>
        <v>0</v>
      </c>
      <c r="S73" s="542"/>
      <c r="T73" s="542"/>
      <c r="U73" s="579"/>
      <c r="V73" s="594"/>
      <c r="W73" s="580"/>
      <c r="X73" s="607"/>
      <c r="Y73" s="618">
        <f>MONTH('４（金銭出納簿・今年度）'!$A73)</f>
        <v>1</v>
      </c>
    </row>
    <row r="74" spans="1:25" s="376" customFormat="1" ht="30" customHeight="1">
      <c r="A74" s="388"/>
      <c r="B74" s="409"/>
      <c r="C74" s="432"/>
      <c r="D74" s="455"/>
      <c r="E74" s="469"/>
      <c r="F74" s="488"/>
      <c r="G74" s="488"/>
      <c r="H74" s="488"/>
      <c r="I74" s="488"/>
      <c r="J74" s="488"/>
      <c r="K74" s="488"/>
      <c r="L74" s="488"/>
      <c r="M74" s="488"/>
      <c r="N74" s="488"/>
      <c r="O74" s="488"/>
      <c r="P74" s="488"/>
      <c r="Q74" s="513"/>
      <c r="R74" s="530">
        <f t="shared" si="0"/>
        <v>0</v>
      </c>
      <c r="S74" s="542"/>
      <c r="T74" s="542"/>
      <c r="U74" s="579"/>
      <c r="V74" s="594"/>
      <c r="W74" s="580"/>
      <c r="X74" s="607"/>
      <c r="Y74" s="618">
        <f>MONTH('４（金銭出納簿・今年度）'!$A74)</f>
        <v>1</v>
      </c>
    </row>
    <row r="75" spans="1:25" s="376" customFormat="1" ht="30" customHeight="1">
      <c r="A75" s="388"/>
      <c r="B75" s="409"/>
      <c r="C75" s="432"/>
      <c r="D75" s="455"/>
      <c r="E75" s="469"/>
      <c r="F75" s="488"/>
      <c r="G75" s="488"/>
      <c r="H75" s="488"/>
      <c r="I75" s="488"/>
      <c r="J75" s="488"/>
      <c r="K75" s="488"/>
      <c r="L75" s="488"/>
      <c r="M75" s="488"/>
      <c r="N75" s="488"/>
      <c r="O75" s="488"/>
      <c r="P75" s="488"/>
      <c r="Q75" s="513"/>
      <c r="R75" s="530">
        <f t="shared" si="0"/>
        <v>0</v>
      </c>
      <c r="S75" s="542"/>
      <c r="T75" s="542"/>
      <c r="U75" s="579"/>
      <c r="V75" s="594"/>
      <c r="W75" s="580"/>
      <c r="X75" s="607"/>
      <c r="Y75" s="618">
        <f>MONTH('４（金銭出納簿・今年度）'!$A75)</f>
        <v>1</v>
      </c>
    </row>
    <row r="76" spans="1:25" s="376" customFormat="1" ht="30" customHeight="1">
      <c r="A76" s="388"/>
      <c r="B76" s="409"/>
      <c r="C76" s="432"/>
      <c r="D76" s="455"/>
      <c r="E76" s="469"/>
      <c r="F76" s="488"/>
      <c r="G76" s="488"/>
      <c r="H76" s="488"/>
      <c r="I76" s="488"/>
      <c r="J76" s="488"/>
      <c r="K76" s="488"/>
      <c r="L76" s="488"/>
      <c r="M76" s="488"/>
      <c r="N76" s="488"/>
      <c r="O76" s="488"/>
      <c r="P76" s="488"/>
      <c r="Q76" s="513"/>
      <c r="R76" s="530">
        <f t="shared" ref="R76:R139" si="1">+R75+C76-SUM(D76:Q76)</f>
        <v>0</v>
      </c>
      <c r="S76" s="542"/>
      <c r="T76" s="542"/>
      <c r="U76" s="579"/>
      <c r="V76" s="594"/>
      <c r="W76" s="580"/>
      <c r="X76" s="607"/>
      <c r="Y76" s="618">
        <f>MONTH('４（金銭出納簿・今年度）'!$A76)</f>
        <v>1</v>
      </c>
    </row>
    <row r="77" spans="1:25" s="376" customFormat="1" ht="30" customHeight="1">
      <c r="A77" s="388"/>
      <c r="B77" s="409"/>
      <c r="C77" s="432"/>
      <c r="D77" s="455"/>
      <c r="E77" s="469"/>
      <c r="F77" s="488"/>
      <c r="G77" s="488"/>
      <c r="H77" s="488"/>
      <c r="I77" s="488"/>
      <c r="J77" s="488"/>
      <c r="K77" s="488"/>
      <c r="L77" s="488"/>
      <c r="M77" s="488"/>
      <c r="N77" s="488"/>
      <c r="O77" s="488"/>
      <c r="P77" s="488"/>
      <c r="Q77" s="513"/>
      <c r="R77" s="530">
        <f t="shared" si="1"/>
        <v>0</v>
      </c>
      <c r="S77" s="542"/>
      <c r="T77" s="542"/>
      <c r="U77" s="579"/>
      <c r="V77" s="594"/>
      <c r="W77" s="580"/>
      <c r="X77" s="607"/>
      <c r="Y77" s="618">
        <f>MONTH('４（金銭出納簿・今年度）'!$A77)</f>
        <v>1</v>
      </c>
    </row>
    <row r="78" spans="1:25" s="376" customFormat="1" ht="30" customHeight="1">
      <c r="A78" s="388"/>
      <c r="B78" s="409"/>
      <c r="C78" s="432"/>
      <c r="D78" s="455"/>
      <c r="E78" s="469"/>
      <c r="F78" s="488"/>
      <c r="G78" s="488"/>
      <c r="H78" s="488"/>
      <c r="I78" s="488"/>
      <c r="J78" s="488"/>
      <c r="K78" s="488"/>
      <c r="L78" s="488"/>
      <c r="M78" s="488"/>
      <c r="N78" s="488"/>
      <c r="O78" s="488"/>
      <c r="P78" s="488"/>
      <c r="Q78" s="513"/>
      <c r="R78" s="530">
        <f t="shared" si="1"/>
        <v>0</v>
      </c>
      <c r="S78" s="542"/>
      <c r="T78" s="542"/>
      <c r="U78" s="579"/>
      <c r="V78" s="594"/>
      <c r="W78" s="580"/>
      <c r="X78" s="607"/>
      <c r="Y78" s="618">
        <f>MONTH('４（金銭出納簿・今年度）'!$A78)</f>
        <v>1</v>
      </c>
    </row>
    <row r="79" spans="1:25" s="376" customFormat="1" ht="30" customHeight="1">
      <c r="A79" s="388"/>
      <c r="B79" s="409"/>
      <c r="C79" s="432"/>
      <c r="D79" s="455"/>
      <c r="E79" s="469"/>
      <c r="F79" s="488"/>
      <c r="G79" s="488"/>
      <c r="H79" s="488"/>
      <c r="I79" s="488"/>
      <c r="J79" s="488"/>
      <c r="K79" s="488"/>
      <c r="L79" s="488"/>
      <c r="M79" s="488"/>
      <c r="N79" s="488"/>
      <c r="O79" s="488"/>
      <c r="P79" s="488"/>
      <c r="Q79" s="513"/>
      <c r="R79" s="530">
        <f t="shared" si="1"/>
        <v>0</v>
      </c>
      <c r="S79" s="542"/>
      <c r="T79" s="542"/>
      <c r="U79" s="579"/>
      <c r="V79" s="594"/>
      <c r="W79" s="580"/>
      <c r="X79" s="607"/>
      <c r="Y79" s="618">
        <f>MONTH('４（金銭出納簿・今年度）'!$A79)</f>
        <v>1</v>
      </c>
    </row>
    <row r="80" spans="1:25" s="376" customFormat="1" ht="30" customHeight="1">
      <c r="A80" s="388"/>
      <c r="B80" s="409"/>
      <c r="C80" s="432"/>
      <c r="D80" s="455"/>
      <c r="E80" s="469"/>
      <c r="F80" s="488"/>
      <c r="G80" s="488"/>
      <c r="H80" s="488"/>
      <c r="I80" s="488"/>
      <c r="J80" s="488"/>
      <c r="K80" s="488"/>
      <c r="L80" s="488"/>
      <c r="M80" s="488"/>
      <c r="N80" s="488"/>
      <c r="O80" s="488"/>
      <c r="P80" s="488"/>
      <c r="Q80" s="513"/>
      <c r="R80" s="530">
        <f t="shared" si="1"/>
        <v>0</v>
      </c>
      <c r="S80" s="542"/>
      <c r="T80" s="542"/>
      <c r="U80" s="579"/>
      <c r="V80" s="594"/>
      <c r="W80" s="580"/>
      <c r="X80" s="607"/>
      <c r="Y80" s="618">
        <f>MONTH('４（金銭出納簿・今年度）'!$A80)</f>
        <v>1</v>
      </c>
    </row>
    <row r="81" spans="1:25" s="376" customFormat="1" ht="30" customHeight="1">
      <c r="A81" s="388"/>
      <c r="B81" s="409"/>
      <c r="C81" s="432"/>
      <c r="D81" s="455"/>
      <c r="E81" s="469"/>
      <c r="F81" s="488"/>
      <c r="G81" s="488"/>
      <c r="H81" s="488"/>
      <c r="I81" s="488"/>
      <c r="J81" s="488"/>
      <c r="K81" s="488"/>
      <c r="L81" s="488"/>
      <c r="M81" s="488"/>
      <c r="N81" s="488"/>
      <c r="O81" s="488"/>
      <c r="P81" s="488"/>
      <c r="Q81" s="513"/>
      <c r="R81" s="530">
        <f t="shared" si="1"/>
        <v>0</v>
      </c>
      <c r="S81" s="542"/>
      <c r="T81" s="542"/>
      <c r="U81" s="579"/>
      <c r="V81" s="594"/>
      <c r="W81" s="580"/>
      <c r="X81" s="607"/>
      <c r="Y81" s="618">
        <f>MONTH('４（金銭出納簿・今年度）'!$A81)</f>
        <v>1</v>
      </c>
    </row>
    <row r="82" spans="1:25" s="376" customFormat="1" ht="30" hidden="1" customHeight="1">
      <c r="A82" s="388"/>
      <c r="B82" s="409"/>
      <c r="C82" s="432"/>
      <c r="D82" s="455"/>
      <c r="E82" s="469"/>
      <c r="F82" s="488"/>
      <c r="G82" s="488"/>
      <c r="H82" s="488"/>
      <c r="I82" s="488"/>
      <c r="J82" s="488"/>
      <c r="K82" s="488"/>
      <c r="L82" s="488"/>
      <c r="M82" s="488"/>
      <c r="N82" s="488"/>
      <c r="O82" s="488"/>
      <c r="P82" s="488"/>
      <c r="Q82" s="513"/>
      <c r="R82" s="530">
        <f t="shared" si="1"/>
        <v>0</v>
      </c>
      <c r="S82" s="542"/>
      <c r="T82" s="542"/>
      <c r="U82" s="579"/>
      <c r="V82" s="594"/>
      <c r="W82" s="580"/>
      <c r="X82" s="607"/>
      <c r="Y82" s="618">
        <f>MONTH('４（金銭出納簿・今年度）'!$A82)</f>
        <v>1</v>
      </c>
    </row>
    <row r="83" spans="1:25" s="376" customFormat="1" ht="30" hidden="1" customHeight="1">
      <c r="A83" s="388"/>
      <c r="B83" s="409"/>
      <c r="C83" s="432"/>
      <c r="D83" s="455"/>
      <c r="E83" s="469"/>
      <c r="F83" s="488"/>
      <c r="G83" s="488"/>
      <c r="H83" s="488"/>
      <c r="I83" s="488"/>
      <c r="J83" s="488"/>
      <c r="K83" s="488"/>
      <c r="L83" s="488"/>
      <c r="M83" s="488"/>
      <c r="N83" s="488"/>
      <c r="O83" s="488"/>
      <c r="P83" s="488"/>
      <c r="Q83" s="513"/>
      <c r="R83" s="530">
        <f t="shared" si="1"/>
        <v>0</v>
      </c>
      <c r="S83" s="542"/>
      <c r="T83" s="542"/>
      <c r="U83" s="579"/>
      <c r="V83" s="594"/>
      <c r="W83" s="580"/>
      <c r="X83" s="607"/>
      <c r="Y83" s="618">
        <f>MONTH('４（金銭出納簿・今年度）'!$A83)</f>
        <v>1</v>
      </c>
    </row>
    <row r="84" spans="1:25" s="376" customFormat="1" ht="30" hidden="1" customHeight="1">
      <c r="A84" s="388"/>
      <c r="B84" s="409"/>
      <c r="C84" s="432"/>
      <c r="D84" s="455"/>
      <c r="E84" s="469"/>
      <c r="F84" s="488"/>
      <c r="G84" s="488"/>
      <c r="H84" s="488"/>
      <c r="I84" s="488"/>
      <c r="J84" s="488"/>
      <c r="K84" s="488"/>
      <c r="L84" s="488"/>
      <c r="M84" s="488"/>
      <c r="N84" s="488"/>
      <c r="O84" s="488"/>
      <c r="P84" s="488"/>
      <c r="Q84" s="513"/>
      <c r="R84" s="530">
        <f t="shared" si="1"/>
        <v>0</v>
      </c>
      <c r="S84" s="542"/>
      <c r="T84" s="542"/>
      <c r="U84" s="579"/>
      <c r="V84" s="594"/>
      <c r="W84" s="580"/>
      <c r="X84" s="607"/>
      <c r="Y84" s="618">
        <f>MONTH('４（金銭出納簿・今年度）'!$A84)</f>
        <v>1</v>
      </c>
    </row>
    <row r="85" spans="1:25" s="376" customFormat="1" ht="30" hidden="1" customHeight="1">
      <c r="A85" s="388"/>
      <c r="B85" s="409"/>
      <c r="C85" s="432"/>
      <c r="D85" s="455"/>
      <c r="E85" s="469"/>
      <c r="F85" s="488"/>
      <c r="G85" s="488"/>
      <c r="H85" s="488"/>
      <c r="I85" s="488"/>
      <c r="J85" s="488"/>
      <c r="K85" s="488"/>
      <c r="L85" s="488"/>
      <c r="M85" s="488"/>
      <c r="N85" s="488"/>
      <c r="O85" s="488"/>
      <c r="P85" s="488"/>
      <c r="Q85" s="513"/>
      <c r="R85" s="530">
        <f t="shared" si="1"/>
        <v>0</v>
      </c>
      <c r="S85" s="542"/>
      <c r="T85" s="542"/>
      <c r="U85" s="579"/>
      <c r="V85" s="594"/>
      <c r="W85" s="580"/>
      <c r="X85" s="607"/>
      <c r="Y85" s="618">
        <f>MONTH('４（金銭出納簿・今年度）'!$A85)</f>
        <v>1</v>
      </c>
    </row>
    <row r="86" spans="1:25" s="376" customFormat="1" ht="30" hidden="1" customHeight="1">
      <c r="A86" s="388"/>
      <c r="B86" s="409"/>
      <c r="C86" s="432"/>
      <c r="D86" s="455"/>
      <c r="E86" s="469"/>
      <c r="F86" s="488"/>
      <c r="G86" s="488"/>
      <c r="H86" s="488"/>
      <c r="I86" s="488"/>
      <c r="J86" s="488"/>
      <c r="K86" s="488"/>
      <c r="L86" s="488"/>
      <c r="M86" s="488"/>
      <c r="N86" s="488"/>
      <c r="O86" s="488"/>
      <c r="P86" s="488"/>
      <c r="Q86" s="513"/>
      <c r="R86" s="530">
        <f t="shared" si="1"/>
        <v>0</v>
      </c>
      <c r="S86" s="542"/>
      <c r="T86" s="542"/>
      <c r="U86" s="579"/>
      <c r="V86" s="594"/>
      <c r="W86" s="580"/>
      <c r="X86" s="607"/>
      <c r="Y86" s="618">
        <f>MONTH('４（金銭出納簿・今年度）'!$A86)</f>
        <v>1</v>
      </c>
    </row>
    <row r="87" spans="1:25" s="376" customFormat="1" ht="30" hidden="1" customHeight="1">
      <c r="A87" s="388"/>
      <c r="B87" s="409"/>
      <c r="C87" s="432"/>
      <c r="D87" s="455"/>
      <c r="E87" s="469"/>
      <c r="F87" s="488"/>
      <c r="G87" s="488"/>
      <c r="H87" s="488"/>
      <c r="I87" s="488"/>
      <c r="J87" s="488"/>
      <c r="K87" s="488"/>
      <c r="L87" s="488"/>
      <c r="M87" s="488"/>
      <c r="N87" s="488"/>
      <c r="O87" s="488"/>
      <c r="P87" s="488"/>
      <c r="Q87" s="513"/>
      <c r="R87" s="530">
        <f t="shared" si="1"/>
        <v>0</v>
      </c>
      <c r="S87" s="542"/>
      <c r="T87" s="542"/>
      <c r="U87" s="579"/>
      <c r="V87" s="594"/>
      <c r="W87" s="580"/>
      <c r="X87" s="607"/>
      <c r="Y87" s="618">
        <f>MONTH('４（金銭出納簿・今年度）'!$A87)</f>
        <v>1</v>
      </c>
    </row>
    <row r="88" spans="1:25" s="376" customFormat="1" ht="30" hidden="1" customHeight="1">
      <c r="A88" s="388"/>
      <c r="B88" s="409"/>
      <c r="C88" s="432"/>
      <c r="D88" s="455"/>
      <c r="E88" s="469"/>
      <c r="F88" s="488"/>
      <c r="G88" s="488"/>
      <c r="H88" s="488"/>
      <c r="I88" s="488"/>
      <c r="J88" s="488"/>
      <c r="K88" s="488"/>
      <c r="L88" s="488"/>
      <c r="M88" s="488"/>
      <c r="N88" s="488"/>
      <c r="O88" s="488"/>
      <c r="P88" s="488"/>
      <c r="Q88" s="513"/>
      <c r="R88" s="530">
        <f t="shared" si="1"/>
        <v>0</v>
      </c>
      <c r="S88" s="542"/>
      <c r="T88" s="542"/>
      <c r="U88" s="579"/>
      <c r="V88" s="594"/>
      <c r="W88" s="580"/>
      <c r="X88" s="607"/>
      <c r="Y88" s="618">
        <f>MONTH('４（金銭出納簿・今年度）'!$A88)</f>
        <v>1</v>
      </c>
    </row>
    <row r="89" spans="1:25" s="376" customFormat="1" ht="30" hidden="1" customHeight="1">
      <c r="A89" s="388"/>
      <c r="B89" s="409"/>
      <c r="C89" s="432"/>
      <c r="D89" s="455"/>
      <c r="E89" s="469"/>
      <c r="F89" s="488"/>
      <c r="G89" s="488"/>
      <c r="H89" s="488"/>
      <c r="I89" s="488"/>
      <c r="J89" s="488"/>
      <c r="K89" s="488"/>
      <c r="L89" s="488"/>
      <c r="M89" s="488"/>
      <c r="N89" s="488"/>
      <c r="O89" s="488"/>
      <c r="P89" s="488"/>
      <c r="Q89" s="513"/>
      <c r="R89" s="530">
        <f t="shared" si="1"/>
        <v>0</v>
      </c>
      <c r="S89" s="542"/>
      <c r="T89" s="542"/>
      <c r="U89" s="579"/>
      <c r="V89" s="594"/>
      <c r="W89" s="580"/>
      <c r="X89" s="607"/>
      <c r="Y89" s="618">
        <f>MONTH('４（金銭出納簿・今年度）'!$A89)</f>
        <v>1</v>
      </c>
    </row>
    <row r="90" spans="1:25" s="376" customFormat="1" ht="30" hidden="1" customHeight="1">
      <c r="A90" s="388"/>
      <c r="B90" s="409"/>
      <c r="C90" s="432"/>
      <c r="D90" s="455"/>
      <c r="E90" s="469"/>
      <c r="F90" s="488"/>
      <c r="G90" s="488"/>
      <c r="H90" s="488"/>
      <c r="I90" s="488"/>
      <c r="J90" s="488"/>
      <c r="K90" s="488"/>
      <c r="L90" s="488"/>
      <c r="M90" s="488"/>
      <c r="N90" s="488"/>
      <c r="O90" s="488"/>
      <c r="P90" s="488"/>
      <c r="Q90" s="513"/>
      <c r="R90" s="530">
        <f t="shared" si="1"/>
        <v>0</v>
      </c>
      <c r="S90" s="542"/>
      <c r="T90" s="542"/>
      <c r="U90" s="579"/>
      <c r="V90" s="594"/>
      <c r="W90" s="580"/>
      <c r="X90" s="607"/>
      <c r="Y90" s="618">
        <f>MONTH('４（金銭出納簿・今年度）'!$A90)</f>
        <v>1</v>
      </c>
    </row>
    <row r="91" spans="1:25" s="376" customFormat="1" ht="30" hidden="1" customHeight="1">
      <c r="A91" s="388"/>
      <c r="B91" s="409"/>
      <c r="C91" s="432"/>
      <c r="D91" s="455"/>
      <c r="E91" s="469"/>
      <c r="F91" s="488"/>
      <c r="G91" s="488"/>
      <c r="H91" s="488"/>
      <c r="I91" s="488"/>
      <c r="J91" s="488"/>
      <c r="K91" s="488"/>
      <c r="L91" s="488"/>
      <c r="M91" s="488"/>
      <c r="N91" s="488"/>
      <c r="O91" s="488"/>
      <c r="P91" s="488"/>
      <c r="Q91" s="513"/>
      <c r="R91" s="530">
        <f t="shared" si="1"/>
        <v>0</v>
      </c>
      <c r="S91" s="542"/>
      <c r="T91" s="542"/>
      <c r="U91" s="579"/>
      <c r="V91" s="594"/>
      <c r="W91" s="580"/>
      <c r="X91" s="607"/>
      <c r="Y91" s="618">
        <f>MONTH('４（金銭出納簿・今年度）'!$A91)</f>
        <v>1</v>
      </c>
    </row>
    <row r="92" spans="1:25" s="376" customFormat="1" ht="30" hidden="1" customHeight="1">
      <c r="A92" s="388"/>
      <c r="B92" s="409"/>
      <c r="C92" s="432"/>
      <c r="D92" s="455"/>
      <c r="E92" s="469"/>
      <c r="F92" s="488"/>
      <c r="G92" s="488"/>
      <c r="H92" s="488"/>
      <c r="I92" s="488"/>
      <c r="J92" s="488"/>
      <c r="K92" s="488"/>
      <c r="L92" s="488"/>
      <c r="M92" s="488"/>
      <c r="N92" s="488"/>
      <c r="O92" s="488"/>
      <c r="P92" s="488"/>
      <c r="Q92" s="513"/>
      <c r="R92" s="530">
        <f t="shared" si="1"/>
        <v>0</v>
      </c>
      <c r="S92" s="542"/>
      <c r="T92" s="542"/>
      <c r="U92" s="579"/>
      <c r="V92" s="594"/>
      <c r="W92" s="580"/>
      <c r="X92" s="607"/>
      <c r="Y92" s="618">
        <f>MONTH('４（金銭出納簿・今年度）'!$A92)</f>
        <v>1</v>
      </c>
    </row>
    <row r="93" spans="1:25" s="376" customFormat="1" ht="30" hidden="1" customHeight="1">
      <c r="A93" s="388"/>
      <c r="B93" s="409"/>
      <c r="C93" s="432"/>
      <c r="D93" s="455"/>
      <c r="E93" s="469"/>
      <c r="F93" s="488"/>
      <c r="G93" s="488"/>
      <c r="H93" s="488"/>
      <c r="I93" s="488"/>
      <c r="J93" s="488"/>
      <c r="K93" s="488"/>
      <c r="L93" s="488"/>
      <c r="M93" s="488"/>
      <c r="N93" s="488"/>
      <c r="O93" s="488"/>
      <c r="P93" s="488"/>
      <c r="Q93" s="513"/>
      <c r="R93" s="530">
        <f t="shared" si="1"/>
        <v>0</v>
      </c>
      <c r="S93" s="542"/>
      <c r="T93" s="542"/>
      <c r="U93" s="579"/>
      <c r="V93" s="594"/>
      <c r="W93" s="580"/>
      <c r="X93" s="607"/>
      <c r="Y93" s="618">
        <f>MONTH('４（金銭出納簿・今年度）'!$A93)</f>
        <v>1</v>
      </c>
    </row>
    <row r="94" spans="1:25" s="376" customFormat="1" ht="30" hidden="1" customHeight="1">
      <c r="A94" s="388"/>
      <c r="B94" s="409"/>
      <c r="C94" s="432"/>
      <c r="D94" s="455"/>
      <c r="E94" s="469"/>
      <c r="F94" s="488"/>
      <c r="G94" s="488"/>
      <c r="H94" s="488"/>
      <c r="I94" s="488"/>
      <c r="J94" s="488"/>
      <c r="K94" s="488"/>
      <c r="L94" s="488"/>
      <c r="M94" s="488"/>
      <c r="N94" s="488"/>
      <c r="O94" s="488"/>
      <c r="P94" s="488"/>
      <c r="Q94" s="513"/>
      <c r="R94" s="530">
        <f t="shared" si="1"/>
        <v>0</v>
      </c>
      <c r="S94" s="542"/>
      <c r="T94" s="542"/>
      <c r="U94" s="579"/>
      <c r="V94" s="594"/>
      <c r="W94" s="580"/>
      <c r="X94" s="607"/>
      <c r="Y94" s="618">
        <f>MONTH('４（金銭出納簿・今年度）'!$A94)</f>
        <v>1</v>
      </c>
    </row>
    <row r="95" spans="1:25" s="376" customFormat="1" ht="30" hidden="1" customHeight="1">
      <c r="A95" s="388"/>
      <c r="B95" s="409"/>
      <c r="C95" s="432"/>
      <c r="D95" s="455"/>
      <c r="E95" s="469"/>
      <c r="F95" s="488"/>
      <c r="G95" s="488"/>
      <c r="H95" s="488"/>
      <c r="I95" s="488"/>
      <c r="J95" s="488"/>
      <c r="K95" s="488"/>
      <c r="L95" s="488"/>
      <c r="M95" s="488"/>
      <c r="N95" s="488"/>
      <c r="O95" s="488"/>
      <c r="P95" s="488"/>
      <c r="Q95" s="513"/>
      <c r="R95" s="530">
        <f t="shared" si="1"/>
        <v>0</v>
      </c>
      <c r="S95" s="542"/>
      <c r="T95" s="542"/>
      <c r="U95" s="579"/>
      <c r="V95" s="594"/>
      <c r="W95" s="580"/>
      <c r="X95" s="607"/>
      <c r="Y95" s="618">
        <f>MONTH('４（金銭出納簿・今年度）'!$A95)</f>
        <v>1</v>
      </c>
    </row>
    <row r="96" spans="1:25" s="376" customFormat="1" ht="30" hidden="1" customHeight="1">
      <c r="A96" s="388"/>
      <c r="B96" s="409"/>
      <c r="C96" s="432"/>
      <c r="D96" s="455"/>
      <c r="E96" s="469"/>
      <c r="F96" s="488"/>
      <c r="G96" s="488"/>
      <c r="H96" s="488"/>
      <c r="I96" s="488"/>
      <c r="J96" s="488"/>
      <c r="K96" s="488"/>
      <c r="L96" s="488"/>
      <c r="M96" s="488"/>
      <c r="N96" s="488"/>
      <c r="O96" s="488"/>
      <c r="P96" s="488"/>
      <c r="Q96" s="513"/>
      <c r="R96" s="530">
        <f t="shared" si="1"/>
        <v>0</v>
      </c>
      <c r="S96" s="542"/>
      <c r="T96" s="542"/>
      <c r="U96" s="579"/>
      <c r="V96" s="594"/>
      <c r="W96" s="580"/>
      <c r="X96" s="607"/>
      <c r="Y96" s="618">
        <f>MONTH('４（金銭出納簿・今年度）'!$A96)</f>
        <v>1</v>
      </c>
    </row>
    <row r="97" spans="1:25" s="376" customFormat="1" ht="30" hidden="1" customHeight="1">
      <c r="A97" s="388"/>
      <c r="B97" s="409"/>
      <c r="C97" s="432"/>
      <c r="D97" s="455"/>
      <c r="E97" s="469"/>
      <c r="F97" s="488"/>
      <c r="G97" s="488"/>
      <c r="H97" s="488"/>
      <c r="I97" s="488"/>
      <c r="J97" s="488"/>
      <c r="K97" s="488"/>
      <c r="L97" s="488"/>
      <c r="M97" s="488"/>
      <c r="N97" s="488"/>
      <c r="O97" s="488"/>
      <c r="P97" s="488"/>
      <c r="Q97" s="513"/>
      <c r="R97" s="530">
        <f t="shared" si="1"/>
        <v>0</v>
      </c>
      <c r="S97" s="542"/>
      <c r="T97" s="542"/>
      <c r="U97" s="579"/>
      <c r="V97" s="594"/>
      <c r="W97" s="580"/>
      <c r="X97" s="607"/>
      <c r="Y97" s="618">
        <f>MONTH('４（金銭出納簿・今年度）'!$A97)</f>
        <v>1</v>
      </c>
    </row>
    <row r="98" spans="1:25" s="376" customFormat="1" ht="30" hidden="1" customHeight="1">
      <c r="A98" s="388"/>
      <c r="B98" s="409"/>
      <c r="C98" s="432"/>
      <c r="D98" s="455"/>
      <c r="E98" s="469"/>
      <c r="F98" s="488"/>
      <c r="G98" s="488"/>
      <c r="H98" s="488"/>
      <c r="I98" s="488"/>
      <c r="J98" s="488"/>
      <c r="K98" s="488"/>
      <c r="L98" s="488"/>
      <c r="M98" s="488"/>
      <c r="N98" s="488"/>
      <c r="O98" s="488"/>
      <c r="P98" s="488"/>
      <c r="Q98" s="513"/>
      <c r="R98" s="530">
        <f t="shared" si="1"/>
        <v>0</v>
      </c>
      <c r="S98" s="542"/>
      <c r="T98" s="542"/>
      <c r="U98" s="579"/>
      <c r="V98" s="594"/>
      <c r="W98" s="580"/>
      <c r="X98" s="607"/>
      <c r="Y98" s="618">
        <f>MONTH('４（金銭出納簿・今年度）'!$A98)</f>
        <v>1</v>
      </c>
    </row>
    <row r="99" spans="1:25" s="376" customFormat="1" ht="30" hidden="1" customHeight="1">
      <c r="A99" s="388"/>
      <c r="B99" s="409"/>
      <c r="C99" s="432"/>
      <c r="D99" s="455"/>
      <c r="E99" s="469"/>
      <c r="F99" s="488"/>
      <c r="G99" s="488"/>
      <c r="H99" s="488"/>
      <c r="I99" s="488"/>
      <c r="J99" s="488"/>
      <c r="K99" s="488"/>
      <c r="L99" s="488"/>
      <c r="M99" s="488"/>
      <c r="N99" s="488"/>
      <c r="O99" s="488"/>
      <c r="P99" s="488"/>
      <c r="Q99" s="513"/>
      <c r="R99" s="530">
        <f t="shared" si="1"/>
        <v>0</v>
      </c>
      <c r="S99" s="542"/>
      <c r="T99" s="542"/>
      <c r="U99" s="579"/>
      <c r="V99" s="594"/>
      <c r="W99" s="580"/>
      <c r="X99" s="607"/>
      <c r="Y99" s="618">
        <f>MONTH('４（金銭出納簿・今年度）'!$A99)</f>
        <v>1</v>
      </c>
    </row>
    <row r="100" spans="1:25" s="376" customFormat="1" ht="30" hidden="1" customHeight="1">
      <c r="A100" s="388"/>
      <c r="B100" s="409"/>
      <c r="C100" s="432"/>
      <c r="D100" s="455"/>
      <c r="E100" s="469"/>
      <c r="F100" s="488"/>
      <c r="G100" s="488"/>
      <c r="H100" s="488"/>
      <c r="I100" s="488"/>
      <c r="J100" s="488"/>
      <c r="K100" s="488"/>
      <c r="L100" s="488"/>
      <c r="M100" s="488"/>
      <c r="N100" s="488"/>
      <c r="O100" s="488"/>
      <c r="P100" s="488"/>
      <c r="Q100" s="513"/>
      <c r="R100" s="530">
        <f t="shared" si="1"/>
        <v>0</v>
      </c>
      <c r="S100" s="542"/>
      <c r="T100" s="542"/>
      <c r="U100" s="579"/>
      <c r="V100" s="594"/>
      <c r="W100" s="580"/>
      <c r="X100" s="607"/>
      <c r="Y100" s="618">
        <f>MONTH('４（金銭出納簿・今年度）'!$A100)</f>
        <v>1</v>
      </c>
    </row>
    <row r="101" spans="1:25" s="376" customFormat="1" ht="30" hidden="1" customHeight="1">
      <c r="A101" s="388"/>
      <c r="B101" s="409"/>
      <c r="C101" s="432"/>
      <c r="D101" s="455"/>
      <c r="E101" s="469"/>
      <c r="F101" s="488"/>
      <c r="G101" s="488"/>
      <c r="H101" s="488"/>
      <c r="I101" s="488"/>
      <c r="J101" s="488"/>
      <c r="K101" s="488"/>
      <c r="L101" s="488"/>
      <c r="M101" s="488"/>
      <c r="N101" s="488"/>
      <c r="O101" s="488"/>
      <c r="P101" s="488"/>
      <c r="Q101" s="513"/>
      <c r="R101" s="530">
        <f t="shared" si="1"/>
        <v>0</v>
      </c>
      <c r="S101" s="542"/>
      <c r="T101" s="542"/>
      <c r="U101" s="579"/>
      <c r="V101" s="594"/>
      <c r="W101" s="580"/>
      <c r="X101" s="607"/>
      <c r="Y101" s="618">
        <f>MONTH('４（金銭出納簿・今年度）'!$A101)</f>
        <v>1</v>
      </c>
    </row>
    <row r="102" spans="1:25" s="376" customFormat="1" ht="30" hidden="1" customHeight="1">
      <c r="A102" s="388"/>
      <c r="B102" s="409"/>
      <c r="C102" s="432"/>
      <c r="D102" s="455"/>
      <c r="E102" s="469"/>
      <c r="F102" s="488"/>
      <c r="G102" s="488"/>
      <c r="H102" s="488"/>
      <c r="I102" s="488"/>
      <c r="J102" s="488"/>
      <c r="K102" s="488"/>
      <c r="L102" s="488"/>
      <c r="M102" s="488"/>
      <c r="N102" s="488"/>
      <c r="O102" s="488"/>
      <c r="P102" s="488"/>
      <c r="Q102" s="513"/>
      <c r="R102" s="530">
        <f t="shared" si="1"/>
        <v>0</v>
      </c>
      <c r="S102" s="542"/>
      <c r="T102" s="542"/>
      <c r="U102" s="579"/>
      <c r="V102" s="594"/>
      <c r="W102" s="580"/>
      <c r="X102" s="607"/>
      <c r="Y102" s="618">
        <f>MONTH('４（金銭出納簿・今年度）'!$A102)</f>
        <v>1</v>
      </c>
    </row>
    <row r="103" spans="1:25" s="376" customFormat="1" ht="30" hidden="1" customHeight="1">
      <c r="A103" s="388"/>
      <c r="B103" s="409"/>
      <c r="C103" s="432"/>
      <c r="D103" s="455"/>
      <c r="E103" s="469"/>
      <c r="F103" s="488"/>
      <c r="G103" s="488"/>
      <c r="H103" s="488"/>
      <c r="I103" s="488"/>
      <c r="J103" s="488"/>
      <c r="K103" s="488"/>
      <c r="L103" s="488"/>
      <c r="M103" s="488"/>
      <c r="N103" s="488"/>
      <c r="O103" s="488"/>
      <c r="P103" s="488"/>
      <c r="Q103" s="513"/>
      <c r="R103" s="530">
        <f t="shared" si="1"/>
        <v>0</v>
      </c>
      <c r="S103" s="542"/>
      <c r="T103" s="542"/>
      <c r="U103" s="579"/>
      <c r="V103" s="594"/>
      <c r="W103" s="580"/>
      <c r="X103" s="607"/>
      <c r="Y103" s="618">
        <f>MONTH('４（金銭出納簿・今年度）'!$A103)</f>
        <v>1</v>
      </c>
    </row>
    <row r="104" spans="1:25" s="376" customFormat="1" ht="30" hidden="1" customHeight="1">
      <c r="A104" s="388"/>
      <c r="B104" s="409"/>
      <c r="C104" s="432"/>
      <c r="D104" s="455"/>
      <c r="E104" s="469"/>
      <c r="F104" s="488"/>
      <c r="G104" s="488"/>
      <c r="H104" s="488"/>
      <c r="I104" s="488"/>
      <c r="J104" s="488"/>
      <c r="K104" s="488"/>
      <c r="L104" s="488"/>
      <c r="M104" s="488"/>
      <c r="N104" s="488"/>
      <c r="O104" s="488"/>
      <c r="P104" s="488"/>
      <c r="Q104" s="513"/>
      <c r="R104" s="530">
        <f t="shared" si="1"/>
        <v>0</v>
      </c>
      <c r="S104" s="542"/>
      <c r="T104" s="542"/>
      <c r="U104" s="579"/>
      <c r="V104" s="594"/>
      <c r="W104" s="580"/>
      <c r="X104" s="607"/>
      <c r="Y104" s="618">
        <f>MONTH('４（金銭出納簿・今年度）'!$A104)</f>
        <v>1</v>
      </c>
    </row>
    <row r="105" spans="1:25" s="376" customFormat="1" ht="30" hidden="1" customHeight="1">
      <c r="A105" s="388"/>
      <c r="B105" s="409"/>
      <c r="C105" s="432"/>
      <c r="D105" s="455"/>
      <c r="E105" s="469"/>
      <c r="F105" s="488"/>
      <c r="G105" s="488"/>
      <c r="H105" s="488"/>
      <c r="I105" s="488"/>
      <c r="J105" s="488"/>
      <c r="K105" s="488"/>
      <c r="L105" s="488"/>
      <c r="M105" s="488"/>
      <c r="N105" s="488"/>
      <c r="O105" s="488"/>
      <c r="P105" s="488"/>
      <c r="Q105" s="513"/>
      <c r="R105" s="530">
        <f t="shared" si="1"/>
        <v>0</v>
      </c>
      <c r="S105" s="542"/>
      <c r="T105" s="542"/>
      <c r="U105" s="579"/>
      <c r="V105" s="594"/>
      <c r="W105" s="580"/>
      <c r="X105" s="607"/>
      <c r="Y105" s="618">
        <f>MONTH('４（金銭出納簿・今年度）'!$A105)</f>
        <v>1</v>
      </c>
    </row>
    <row r="106" spans="1:25" s="376" customFormat="1" ht="30" hidden="1" customHeight="1">
      <c r="A106" s="388"/>
      <c r="B106" s="409"/>
      <c r="C106" s="432"/>
      <c r="D106" s="455"/>
      <c r="E106" s="469"/>
      <c r="F106" s="488"/>
      <c r="G106" s="488"/>
      <c r="H106" s="488"/>
      <c r="I106" s="488"/>
      <c r="J106" s="488"/>
      <c r="K106" s="488"/>
      <c r="L106" s="488"/>
      <c r="M106" s="488"/>
      <c r="N106" s="488"/>
      <c r="O106" s="488"/>
      <c r="P106" s="488"/>
      <c r="Q106" s="513"/>
      <c r="R106" s="530">
        <f t="shared" si="1"/>
        <v>0</v>
      </c>
      <c r="S106" s="542"/>
      <c r="T106" s="542"/>
      <c r="U106" s="579"/>
      <c r="V106" s="594"/>
      <c r="W106" s="580"/>
      <c r="X106" s="607"/>
      <c r="Y106" s="618">
        <f>MONTH('４（金銭出納簿・今年度）'!$A106)</f>
        <v>1</v>
      </c>
    </row>
    <row r="107" spans="1:25" s="376" customFormat="1" ht="30" hidden="1" customHeight="1">
      <c r="A107" s="388"/>
      <c r="B107" s="409"/>
      <c r="C107" s="432"/>
      <c r="D107" s="455"/>
      <c r="E107" s="469"/>
      <c r="F107" s="488"/>
      <c r="G107" s="488"/>
      <c r="H107" s="488"/>
      <c r="I107" s="488"/>
      <c r="J107" s="488"/>
      <c r="K107" s="488"/>
      <c r="L107" s="488"/>
      <c r="M107" s="488"/>
      <c r="N107" s="488"/>
      <c r="O107" s="488"/>
      <c r="P107" s="488"/>
      <c r="Q107" s="513"/>
      <c r="R107" s="530">
        <f t="shared" si="1"/>
        <v>0</v>
      </c>
      <c r="S107" s="542"/>
      <c r="T107" s="542"/>
      <c r="U107" s="579"/>
      <c r="V107" s="594"/>
      <c r="W107" s="580"/>
      <c r="X107" s="607"/>
      <c r="Y107" s="618">
        <f>MONTH('４（金銭出納簿・今年度）'!$A107)</f>
        <v>1</v>
      </c>
    </row>
    <row r="108" spans="1:25" s="376" customFormat="1" ht="30" hidden="1" customHeight="1">
      <c r="A108" s="388"/>
      <c r="B108" s="409"/>
      <c r="C108" s="432"/>
      <c r="D108" s="455"/>
      <c r="E108" s="469"/>
      <c r="F108" s="488"/>
      <c r="G108" s="488"/>
      <c r="H108" s="488"/>
      <c r="I108" s="488"/>
      <c r="J108" s="488"/>
      <c r="K108" s="488"/>
      <c r="L108" s="488"/>
      <c r="M108" s="488"/>
      <c r="N108" s="488"/>
      <c r="O108" s="488"/>
      <c r="P108" s="488"/>
      <c r="Q108" s="513"/>
      <c r="R108" s="530">
        <f t="shared" si="1"/>
        <v>0</v>
      </c>
      <c r="S108" s="542"/>
      <c r="T108" s="542"/>
      <c r="U108" s="579"/>
      <c r="V108" s="594"/>
      <c r="W108" s="580"/>
      <c r="X108" s="607"/>
      <c r="Y108" s="618">
        <f>MONTH('４（金銭出納簿・今年度）'!$A108)</f>
        <v>1</v>
      </c>
    </row>
    <row r="109" spans="1:25" s="375" customFormat="1" ht="30" hidden="1" customHeight="1">
      <c r="A109" s="387"/>
      <c r="B109" s="407"/>
      <c r="C109" s="431"/>
      <c r="D109" s="454"/>
      <c r="E109" s="468"/>
      <c r="F109" s="487"/>
      <c r="G109" s="487"/>
      <c r="H109" s="487"/>
      <c r="I109" s="487"/>
      <c r="J109" s="487"/>
      <c r="K109" s="487"/>
      <c r="L109" s="487"/>
      <c r="M109" s="487"/>
      <c r="N109" s="487"/>
      <c r="O109" s="487"/>
      <c r="P109" s="487"/>
      <c r="Q109" s="512"/>
      <c r="R109" s="530">
        <f t="shared" si="1"/>
        <v>0</v>
      </c>
      <c r="S109" s="541"/>
      <c r="T109" s="541"/>
      <c r="U109" s="579"/>
      <c r="V109" s="594"/>
      <c r="W109" s="580"/>
      <c r="X109" s="607"/>
      <c r="Y109" s="618">
        <f>MONTH('４（金銭出納簿・今年度）'!$A109)</f>
        <v>1</v>
      </c>
    </row>
    <row r="110" spans="1:25" s="375" customFormat="1" ht="30" hidden="1" customHeight="1">
      <c r="A110" s="387"/>
      <c r="B110" s="407"/>
      <c r="C110" s="431"/>
      <c r="D110" s="454"/>
      <c r="E110" s="468"/>
      <c r="F110" s="487"/>
      <c r="G110" s="487"/>
      <c r="H110" s="487"/>
      <c r="I110" s="487"/>
      <c r="J110" s="487"/>
      <c r="K110" s="487"/>
      <c r="L110" s="487"/>
      <c r="M110" s="487"/>
      <c r="N110" s="487"/>
      <c r="O110" s="487"/>
      <c r="P110" s="487"/>
      <c r="Q110" s="512"/>
      <c r="R110" s="530">
        <f t="shared" si="1"/>
        <v>0</v>
      </c>
      <c r="S110" s="541"/>
      <c r="T110" s="541"/>
      <c r="U110" s="579"/>
      <c r="V110" s="594"/>
      <c r="W110" s="580"/>
      <c r="X110" s="607"/>
      <c r="Y110" s="618">
        <f>MONTH('４（金銭出納簿・今年度）'!$A110)</f>
        <v>1</v>
      </c>
    </row>
    <row r="111" spans="1:25" s="375" customFormat="1" ht="30" hidden="1" customHeight="1">
      <c r="A111" s="387"/>
      <c r="B111" s="407"/>
      <c r="C111" s="431"/>
      <c r="D111" s="454"/>
      <c r="E111" s="468"/>
      <c r="F111" s="487"/>
      <c r="G111" s="487"/>
      <c r="H111" s="487"/>
      <c r="I111" s="487"/>
      <c r="J111" s="487"/>
      <c r="K111" s="487"/>
      <c r="L111" s="487"/>
      <c r="M111" s="487"/>
      <c r="N111" s="487"/>
      <c r="O111" s="487"/>
      <c r="P111" s="487"/>
      <c r="Q111" s="512"/>
      <c r="R111" s="530">
        <f t="shared" si="1"/>
        <v>0</v>
      </c>
      <c r="S111" s="541"/>
      <c r="T111" s="541"/>
      <c r="U111" s="579"/>
      <c r="V111" s="594"/>
      <c r="W111" s="580"/>
      <c r="X111" s="607"/>
      <c r="Y111" s="618">
        <f>MONTH('４（金銭出納簿・今年度）'!$A111)</f>
        <v>1</v>
      </c>
    </row>
    <row r="112" spans="1:25" s="375" customFormat="1" ht="30" hidden="1" customHeight="1">
      <c r="A112" s="387"/>
      <c r="B112" s="407"/>
      <c r="C112" s="431"/>
      <c r="D112" s="454"/>
      <c r="E112" s="468"/>
      <c r="F112" s="487"/>
      <c r="G112" s="487"/>
      <c r="H112" s="487"/>
      <c r="I112" s="487"/>
      <c r="J112" s="487"/>
      <c r="K112" s="487"/>
      <c r="L112" s="487"/>
      <c r="M112" s="487"/>
      <c r="N112" s="487"/>
      <c r="O112" s="487"/>
      <c r="P112" s="487"/>
      <c r="Q112" s="512"/>
      <c r="R112" s="530">
        <f t="shared" si="1"/>
        <v>0</v>
      </c>
      <c r="S112" s="541"/>
      <c r="T112" s="541"/>
      <c r="U112" s="579"/>
      <c r="V112" s="594"/>
      <c r="W112" s="580"/>
      <c r="X112" s="607"/>
      <c r="Y112" s="618">
        <f>MONTH('４（金銭出納簿・今年度）'!$A112)</f>
        <v>1</v>
      </c>
    </row>
    <row r="113" spans="1:25" s="375" customFormat="1" ht="30" hidden="1" customHeight="1">
      <c r="A113" s="387"/>
      <c r="B113" s="407"/>
      <c r="C113" s="431"/>
      <c r="D113" s="454"/>
      <c r="E113" s="468"/>
      <c r="F113" s="487"/>
      <c r="G113" s="487"/>
      <c r="H113" s="487"/>
      <c r="I113" s="487"/>
      <c r="J113" s="487"/>
      <c r="K113" s="487"/>
      <c r="L113" s="487"/>
      <c r="M113" s="487"/>
      <c r="N113" s="487"/>
      <c r="O113" s="487"/>
      <c r="P113" s="487"/>
      <c r="Q113" s="512"/>
      <c r="R113" s="530">
        <f t="shared" si="1"/>
        <v>0</v>
      </c>
      <c r="S113" s="541"/>
      <c r="T113" s="541"/>
      <c r="U113" s="579"/>
      <c r="V113" s="594"/>
      <c r="W113" s="580"/>
      <c r="X113" s="607"/>
      <c r="Y113" s="618">
        <f>MONTH('４（金銭出納簿・今年度）'!$A113)</f>
        <v>1</v>
      </c>
    </row>
    <row r="114" spans="1:25" s="375" customFormat="1" ht="30" hidden="1" customHeight="1">
      <c r="A114" s="388"/>
      <c r="B114" s="408"/>
      <c r="C114" s="432"/>
      <c r="D114" s="455"/>
      <c r="E114" s="469"/>
      <c r="F114" s="488"/>
      <c r="G114" s="488"/>
      <c r="H114" s="488"/>
      <c r="I114" s="488"/>
      <c r="J114" s="488"/>
      <c r="K114" s="488"/>
      <c r="L114" s="487"/>
      <c r="M114" s="488"/>
      <c r="N114" s="488"/>
      <c r="O114" s="488"/>
      <c r="P114" s="488"/>
      <c r="Q114" s="513"/>
      <c r="R114" s="530">
        <f t="shared" si="1"/>
        <v>0</v>
      </c>
      <c r="S114" s="542"/>
      <c r="T114" s="542"/>
      <c r="U114" s="579"/>
      <c r="V114" s="594"/>
      <c r="W114" s="580"/>
      <c r="X114" s="607"/>
      <c r="Y114" s="618">
        <f>MONTH('４（金銭出納簿・今年度）'!$A114)</f>
        <v>1</v>
      </c>
    </row>
    <row r="115" spans="1:25" s="376" customFormat="1" ht="30" hidden="1" customHeight="1">
      <c r="A115" s="387"/>
      <c r="B115" s="407"/>
      <c r="C115" s="431"/>
      <c r="D115" s="455"/>
      <c r="E115" s="469"/>
      <c r="F115" s="488"/>
      <c r="G115" s="488"/>
      <c r="H115" s="488"/>
      <c r="I115" s="488"/>
      <c r="J115" s="488"/>
      <c r="K115" s="488"/>
      <c r="L115" s="488"/>
      <c r="M115" s="487"/>
      <c r="N115" s="488"/>
      <c r="O115" s="488"/>
      <c r="P115" s="488"/>
      <c r="Q115" s="513"/>
      <c r="R115" s="530">
        <f t="shared" si="1"/>
        <v>0</v>
      </c>
      <c r="S115" s="542"/>
      <c r="T115" s="542"/>
      <c r="U115" s="579"/>
      <c r="V115" s="594"/>
      <c r="W115" s="580"/>
      <c r="X115" s="607"/>
      <c r="Y115" s="618">
        <f>MONTH('４（金銭出納簿・今年度）'!$A115)</f>
        <v>1</v>
      </c>
    </row>
    <row r="116" spans="1:25" s="376" customFormat="1" ht="30" hidden="1" customHeight="1">
      <c r="A116" s="387"/>
      <c r="B116" s="407"/>
      <c r="C116" s="431"/>
      <c r="D116" s="455"/>
      <c r="E116" s="469"/>
      <c r="F116" s="488"/>
      <c r="G116" s="488"/>
      <c r="H116" s="488"/>
      <c r="I116" s="488"/>
      <c r="J116" s="488"/>
      <c r="K116" s="488"/>
      <c r="L116" s="488"/>
      <c r="M116" s="488"/>
      <c r="N116" s="487"/>
      <c r="O116" s="488"/>
      <c r="P116" s="488"/>
      <c r="Q116" s="513"/>
      <c r="R116" s="530">
        <f t="shared" si="1"/>
        <v>0</v>
      </c>
      <c r="S116" s="542"/>
      <c r="T116" s="542"/>
      <c r="U116" s="579"/>
      <c r="V116" s="594"/>
      <c r="W116" s="580"/>
      <c r="X116" s="607"/>
      <c r="Y116" s="618">
        <f>MONTH('４（金銭出納簿・今年度）'!$A116)</f>
        <v>1</v>
      </c>
    </row>
    <row r="117" spans="1:25" s="376" customFormat="1" ht="30" hidden="1" customHeight="1">
      <c r="A117" s="387"/>
      <c r="B117" s="407"/>
      <c r="C117" s="431"/>
      <c r="D117" s="455"/>
      <c r="E117" s="469"/>
      <c r="F117" s="488"/>
      <c r="G117" s="488"/>
      <c r="H117" s="488"/>
      <c r="I117" s="488"/>
      <c r="J117" s="488"/>
      <c r="K117" s="488"/>
      <c r="L117" s="488"/>
      <c r="M117" s="488"/>
      <c r="N117" s="488"/>
      <c r="O117" s="488"/>
      <c r="P117" s="488"/>
      <c r="Q117" s="513"/>
      <c r="R117" s="530">
        <f t="shared" si="1"/>
        <v>0</v>
      </c>
      <c r="S117" s="542"/>
      <c r="T117" s="542"/>
      <c r="U117" s="579"/>
      <c r="V117" s="594"/>
      <c r="W117" s="580"/>
      <c r="X117" s="607"/>
      <c r="Y117" s="618">
        <f>MONTH('４（金銭出納簿・今年度）'!$A117)</f>
        <v>1</v>
      </c>
    </row>
    <row r="118" spans="1:25" s="376" customFormat="1" ht="30" hidden="1" customHeight="1">
      <c r="A118" s="388"/>
      <c r="B118" s="408"/>
      <c r="C118" s="432"/>
      <c r="D118" s="455"/>
      <c r="E118" s="469"/>
      <c r="F118" s="488"/>
      <c r="G118" s="488"/>
      <c r="H118" s="488"/>
      <c r="I118" s="487"/>
      <c r="J118" s="487"/>
      <c r="K118" s="487"/>
      <c r="L118" s="487"/>
      <c r="M118" s="487"/>
      <c r="N118" s="487"/>
      <c r="O118" s="487"/>
      <c r="P118" s="487"/>
      <c r="Q118" s="512"/>
      <c r="R118" s="530">
        <f t="shared" si="1"/>
        <v>0</v>
      </c>
      <c r="S118" s="541"/>
      <c r="T118" s="541"/>
      <c r="U118" s="579"/>
      <c r="V118" s="594"/>
      <c r="W118" s="580"/>
      <c r="X118" s="607"/>
      <c r="Y118" s="618">
        <f>MONTH('４（金銭出納簿・今年度）'!$A118)</f>
        <v>1</v>
      </c>
    </row>
    <row r="119" spans="1:25" s="375" customFormat="1" ht="30" hidden="1" customHeight="1">
      <c r="A119" s="388"/>
      <c r="B119" s="407"/>
      <c r="C119" s="432"/>
      <c r="D119" s="455"/>
      <c r="E119" s="469"/>
      <c r="F119" s="488"/>
      <c r="G119" s="488"/>
      <c r="H119" s="488"/>
      <c r="I119" s="487"/>
      <c r="J119" s="487"/>
      <c r="K119" s="487"/>
      <c r="L119" s="487"/>
      <c r="M119" s="487"/>
      <c r="N119" s="487"/>
      <c r="O119" s="487"/>
      <c r="P119" s="487"/>
      <c r="Q119" s="512"/>
      <c r="R119" s="530">
        <f t="shared" si="1"/>
        <v>0</v>
      </c>
      <c r="S119" s="541"/>
      <c r="T119" s="541"/>
      <c r="U119" s="579"/>
      <c r="V119" s="594"/>
      <c r="W119" s="580"/>
      <c r="X119" s="607"/>
      <c r="Y119" s="618">
        <f>MONTH('４（金銭出納簿・今年度）'!$A119)</f>
        <v>1</v>
      </c>
    </row>
    <row r="120" spans="1:25" s="375" customFormat="1" ht="30" hidden="1" customHeight="1">
      <c r="A120" s="388"/>
      <c r="B120" s="408"/>
      <c r="C120" s="432"/>
      <c r="D120" s="455"/>
      <c r="E120" s="469"/>
      <c r="F120" s="488"/>
      <c r="G120" s="488"/>
      <c r="H120" s="488"/>
      <c r="I120" s="487"/>
      <c r="J120" s="487"/>
      <c r="K120" s="487"/>
      <c r="L120" s="487"/>
      <c r="M120" s="487"/>
      <c r="N120" s="487"/>
      <c r="O120" s="487"/>
      <c r="P120" s="487"/>
      <c r="Q120" s="512"/>
      <c r="R120" s="530">
        <f t="shared" si="1"/>
        <v>0</v>
      </c>
      <c r="S120" s="541"/>
      <c r="T120" s="541"/>
      <c r="U120" s="579"/>
      <c r="V120" s="594"/>
      <c r="W120" s="580"/>
      <c r="X120" s="607"/>
      <c r="Y120" s="618">
        <f>MONTH('４（金銭出納簿・今年度）'!$A120)</f>
        <v>1</v>
      </c>
    </row>
    <row r="121" spans="1:25" s="375" customFormat="1" ht="30" hidden="1" customHeight="1">
      <c r="A121" s="387"/>
      <c r="B121" s="407"/>
      <c r="C121" s="431"/>
      <c r="D121" s="454"/>
      <c r="E121" s="468"/>
      <c r="F121" s="487"/>
      <c r="G121" s="487"/>
      <c r="H121" s="487"/>
      <c r="I121" s="487"/>
      <c r="J121" s="487"/>
      <c r="K121" s="487"/>
      <c r="L121" s="487"/>
      <c r="M121" s="487"/>
      <c r="N121" s="487"/>
      <c r="O121" s="487"/>
      <c r="P121" s="487"/>
      <c r="Q121" s="512"/>
      <c r="R121" s="530">
        <f t="shared" si="1"/>
        <v>0</v>
      </c>
      <c r="S121" s="541"/>
      <c r="T121" s="541"/>
      <c r="U121" s="579"/>
      <c r="V121" s="594"/>
      <c r="W121" s="580"/>
      <c r="X121" s="607"/>
      <c r="Y121" s="618">
        <f>MONTH('４（金銭出納簿・今年度）'!$A121)</f>
        <v>1</v>
      </c>
    </row>
    <row r="122" spans="1:25" s="375" customFormat="1" ht="30" hidden="1" customHeight="1">
      <c r="A122" s="387"/>
      <c r="B122" s="407"/>
      <c r="C122" s="431"/>
      <c r="D122" s="454"/>
      <c r="E122" s="468"/>
      <c r="F122" s="487"/>
      <c r="G122" s="487"/>
      <c r="H122" s="487"/>
      <c r="I122" s="487"/>
      <c r="J122" s="487"/>
      <c r="K122" s="487"/>
      <c r="L122" s="487"/>
      <c r="M122" s="487"/>
      <c r="N122" s="487"/>
      <c r="O122" s="487"/>
      <c r="P122" s="487"/>
      <c r="Q122" s="512"/>
      <c r="R122" s="530">
        <f t="shared" si="1"/>
        <v>0</v>
      </c>
      <c r="S122" s="541"/>
      <c r="T122" s="541"/>
      <c r="U122" s="579"/>
      <c r="V122" s="594"/>
      <c r="W122" s="580"/>
      <c r="X122" s="607"/>
      <c r="Y122" s="618">
        <f>MONTH('４（金銭出納簿・今年度）'!$A122)</f>
        <v>1</v>
      </c>
    </row>
    <row r="123" spans="1:25" s="375" customFormat="1" ht="30" hidden="1" customHeight="1">
      <c r="A123" s="387"/>
      <c r="B123" s="407"/>
      <c r="C123" s="431"/>
      <c r="D123" s="454"/>
      <c r="E123" s="468"/>
      <c r="F123" s="487"/>
      <c r="G123" s="487"/>
      <c r="H123" s="487"/>
      <c r="I123" s="487"/>
      <c r="J123" s="487"/>
      <c r="K123" s="487"/>
      <c r="L123" s="487"/>
      <c r="M123" s="487"/>
      <c r="N123" s="487"/>
      <c r="O123" s="487"/>
      <c r="P123" s="487"/>
      <c r="Q123" s="512"/>
      <c r="R123" s="530">
        <f t="shared" si="1"/>
        <v>0</v>
      </c>
      <c r="S123" s="541"/>
      <c r="T123" s="541"/>
      <c r="U123" s="579"/>
      <c r="V123" s="594"/>
      <c r="W123" s="580"/>
      <c r="X123" s="607"/>
      <c r="Y123" s="618">
        <f>MONTH('４（金銭出納簿・今年度）'!$A123)</f>
        <v>1</v>
      </c>
    </row>
    <row r="124" spans="1:25" s="375" customFormat="1" ht="30" hidden="1" customHeight="1">
      <c r="A124" s="387"/>
      <c r="B124" s="407"/>
      <c r="C124" s="431"/>
      <c r="D124" s="454"/>
      <c r="E124" s="468"/>
      <c r="F124" s="487"/>
      <c r="G124" s="487"/>
      <c r="H124" s="487"/>
      <c r="I124" s="487"/>
      <c r="J124" s="487"/>
      <c r="K124" s="487"/>
      <c r="L124" s="487"/>
      <c r="M124" s="487"/>
      <c r="N124" s="487"/>
      <c r="O124" s="487"/>
      <c r="P124" s="487"/>
      <c r="Q124" s="512"/>
      <c r="R124" s="530">
        <f t="shared" si="1"/>
        <v>0</v>
      </c>
      <c r="S124" s="541"/>
      <c r="T124" s="541"/>
      <c r="U124" s="579"/>
      <c r="V124" s="594"/>
      <c r="W124" s="580"/>
      <c r="X124" s="607"/>
      <c r="Y124" s="618">
        <f>MONTH('４（金銭出納簿・今年度）'!$A124)</f>
        <v>1</v>
      </c>
    </row>
    <row r="125" spans="1:25" s="375" customFormat="1" ht="30" hidden="1" customHeight="1">
      <c r="A125" s="387"/>
      <c r="B125" s="407"/>
      <c r="C125" s="431"/>
      <c r="D125" s="454"/>
      <c r="E125" s="468"/>
      <c r="F125" s="487"/>
      <c r="G125" s="487"/>
      <c r="H125" s="487"/>
      <c r="I125" s="487"/>
      <c r="J125" s="487"/>
      <c r="K125" s="487"/>
      <c r="L125" s="487"/>
      <c r="M125" s="487"/>
      <c r="N125" s="487"/>
      <c r="O125" s="487"/>
      <c r="P125" s="487"/>
      <c r="Q125" s="512"/>
      <c r="R125" s="530">
        <f t="shared" si="1"/>
        <v>0</v>
      </c>
      <c r="S125" s="541"/>
      <c r="T125" s="541"/>
      <c r="U125" s="579"/>
      <c r="V125" s="594"/>
      <c r="W125" s="580"/>
      <c r="X125" s="607"/>
      <c r="Y125" s="618">
        <f>MONTH('４（金銭出納簿・今年度）'!$A125)</f>
        <v>1</v>
      </c>
    </row>
    <row r="126" spans="1:25" s="375" customFormat="1" ht="30" hidden="1" customHeight="1">
      <c r="A126" s="388"/>
      <c r="B126" s="409"/>
      <c r="C126" s="432"/>
      <c r="D126" s="455"/>
      <c r="E126" s="469"/>
      <c r="F126" s="488"/>
      <c r="G126" s="488"/>
      <c r="H126" s="488"/>
      <c r="I126" s="488"/>
      <c r="J126" s="488"/>
      <c r="K126" s="488"/>
      <c r="L126" s="488"/>
      <c r="M126" s="488"/>
      <c r="N126" s="488"/>
      <c r="O126" s="488"/>
      <c r="P126" s="488"/>
      <c r="Q126" s="513"/>
      <c r="R126" s="530">
        <f t="shared" si="1"/>
        <v>0</v>
      </c>
      <c r="S126" s="542"/>
      <c r="T126" s="542"/>
      <c r="U126" s="579"/>
      <c r="V126" s="594"/>
      <c r="W126" s="580"/>
      <c r="X126" s="607"/>
      <c r="Y126" s="618">
        <f>MONTH('４（金銭出納簿・今年度）'!$A126)</f>
        <v>1</v>
      </c>
    </row>
    <row r="127" spans="1:25" s="376" customFormat="1" ht="30" hidden="1" customHeight="1">
      <c r="A127" s="388"/>
      <c r="B127" s="409"/>
      <c r="C127" s="432"/>
      <c r="D127" s="455"/>
      <c r="E127" s="469"/>
      <c r="F127" s="488"/>
      <c r="G127" s="488"/>
      <c r="H127" s="488"/>
      <c r="I127" s="488"/>
      <c r="J127" s="488"/>
      <c r="K127" s="488"/>
      <c r="L127" s="488"/>
      <c r="M127" s="488"/>
      <c r="N127" s="488"/>
      <c r="O127" s="488"/>
      <c r="P127" s="488"/>
      <c r="Q127" s="513"/>
      <c r="R127" s="530">
        <f t="shared" si="1"/>
        <v>0</v>
      </c>
      <c r="S127" s="542"/>
      <c r="T127" s="542"/>
      <c r="U127" s="579"/>
      <c r="V127" s="594"/>
      <c r="W127" s="580"/>
      <c r="X127" s="607"/>
      <c r="Y127" s="618">
        <f>MONTH('４（金銭出納簿・今年度）'!$A127)</f>
        <v>1</v>
      </c>
    </row>
    <row r="128" spans="1:25" s="376" customFormat="1" ht="30" hidden="1" customHeight="1">
      <c r="A128" s="388"/>
      <c r="B128" s="408"/>
      <c r="C128" s="432"/>
      <c r="D128" s="455"/>
      <c r="E128" s="469"/>
      <c r="F128" s="488"/>
      <c r="G128" s="488"/>
      <c r="H128" s="488"/>
      <c r="I128" s="488"/>
      <c r="J128" s="488"/>
      <c r="K128" s="488"/>
      <c r="L128" s="488"/>
      <c r="M128" s="488"/>
      <c r="N128" s="488"/>
      <c r="O128" s="488"/>
      <c r="P128" s="488"/>
      <c r="Q128" s="513"/>
      <c r="R128" s="530">
        <f t="shared" si="1"/>
        <v>0</v>
      </c>
      <c r="S128" s="542"/>
      <c r="T128" s="542"/>
      <c r="U128" s="579"/>
      <c r="V128" s="594"/>
      <c r="W128" s="580"/>
      <c r="X128" s="607"/>
      <c r="Y128" s="618">
        <f>MONTH('４（金銭出納簿・今年度）'!$A128)</f>
        <v>1</v>
      </c>
    </row>
    <row r="129" spans="1:25" s="376" customFormat="1" ht="30" hidden="1" customHeight="1">
      <c r="A129" s="388"/>
      <c r="B129" s="407"/>
      <c r="C129" s="432"/>
      <c r="D129" s="455"/>
      <c r="E129" s="469"/>
      <c r="F129" s="488"/>
      <c r="G129" s="488"/>
      <c r="H129" s="488"/>
      <c r="I129" s="488"/>
      <c r="J129" s="488"/>
      <c r="K129" s="488"/>
      <c r="L129" s="488"/>
      <c r="M129" s="488"/>
      <c r="N129" s="488"/>
      <c r="O129" s="488"/>
      <c r="P129" s="488"/>
      <c r="Q129" s="513"/>
      <c r="R129" s="530">
        <f t="shared" si="1"/>
        <v>0</v>
      </c>
      <c r="S129" s="542"/>
      <c r="T129" s="542"/>
      <c r="U129" s="579"/>
      <c r="V129" s="594"/>
      <c r="W129" s="580"/>
      <c r="X129" s="607"/>
      <c r="Y129" s="618">
        <f>MONTH('４（金銭出納簿・今年度）'!$A129)</f>
        <v>1</v>
      </c>
    </row>
    <row r="130" spans="1:25" s="376" customFormat="1" ht="30" hidden="1" customHeight="1">
      <c r="A130" s="388"/>
      <c r="B130" s="408"/>
      <c r="C130" s="432"/>
      <c r="D130" s="455"/>
      <c r="E130" s="469"/>
      <c r="F130" s="488"/>
      <c r="G130" s="488"/>
      <c r="H130" s="488"/>
      <c r="I130" s="488"/>
      <c r="J130" s="488"/>
      <c r="K130" s="488"/>
      <c r="L130" s="488"/>
      <c r="M130" s="488"/>
      <c r="N130" s="488"/>
      <c r="O130" s="488"/>
      <c r="P130" s="488"/>
      <c r="Q130" s="513"/>
      <c r="R130" s="530">
        <f t="shared" si="1"/>
        <v>0</v>
      </c>
      <c r="S130" s="542"/>
      <c r="T130" s="542"/>
      <c r="U130" s="579"/>
      <c r="V130" s="594"/>
      <c r="W130" s="580"/>
      <c r="X130" s="607"/>
      <c r="Y130" s="618">
        <f>MONTH('４（金銭出納簿・今年度）'!$A130)</f>
        <v>1</v>
      </c>
    </row>
    <row r="131" spans="1:25" s="376" customFormat="1" ht="30" hidden="1" customHeight="1">
      <c r="A131" s="388"/>
      <c r="B131" s="409"/>
      <c r="C131" s="432"/>
      <c r="D131" s="455"/>
      <c r="E131" s="469"/>
      <c r="F131" s="488"/>
      <c r="G131" s="488"/>
      <c r="H131" s="488"/>
      <c r="I131" s="488"/>
      <c r="J131" s="488"/>
      <c r="K131" s="488"/>
      <c r="L131" s="488"/>
      <c r="M131" s="488"/>
      <c r="N131" s="488"/>
      <c r="O131" s="488"/>
      <c r="P131" s="488"/>
      <c r="Q131" s="513"/>
      <c r="R131" s="530">
        <f t="shared" si="1"/>
        <v>0</v>
      </c>
      <c r="S131" s="542"/>
      <c r="T131" s="542"/>
      <c r="U131" s="579"/>
      <c r="V131" s="594"/>
      <c r="W131" s="580"/>
      <c r="X131" s="607"/>
      <c r="Y131" s="618">
        <f>MONTH('４（金銭出納簿・今年度）'!$A131)</f>
        <v>1</v>
      </c>
    </row>
    <row r="132" spans="1:25" s="376" customFormat="1" ht="30" hidden="1" customHeight="1">
      <c r="A132" s="388"/>
      <c r="B132" s="409"/>
      <c r="C132" s="432"/>
      <c r="D132" s="455"/>
      <c r="E132" s="469"/>
      <c r="F132" s="488"/>
      <c r="G132" s="488"/>
      <c r="H132" s="488"/>
      <c r="I132" s="488"/>
      <c r="J132" s="488"/>
      <c r="K132" s="488"/>
      <c r="L132" s="488"/>
      <c r="M132" s="488"/>
      <c r="N132" s="488"/>
      <c r="O132" s="488"/>
      <c r="P132" s="488"/>
      <c r="Q132" s="513"/>
      <c r="R132" s="530">
        <f t="shared" si="1"/>
        <v>0</v>
      </c>
      <c r="S132" s="542"/>
      <c r="T132" s="542"/>
      <c r="U132" s="579"/>
      <c r="V132" s="594"/>
      <c r="W132" s="580"/>
      <c r="X132" s="607"/>
      <c r="Y132" s="618">
        <f>MONTH('４（金銭出納簿・今年度）'!$A132)</f>
        <v>1</v>
      </c>
    </row>
    <row r="133" spans="1:25" s="376" customFormat="1" ht="30" hidden="1" customHeight="1">
      <c r="A133" s="388"/>
      <c r="B133" s="409"/>
      <c r="C133" s="432"/>
      <c r="D133" s="455"/>
      <c r="E133" s="469"/>
      <c r="F133" s="488"/>
      <c r="G133" s="488"/>
      <c r="H133" s="488"/>
      <c r="I133" s="488"/>
      <c r="J133" s="488"/>
      <c r="K133" s="488"/>
      <c r="L133" s="488"/>
      <c r="M133" s="488"/>
      <c r="N133" s="488"/>
      <c r="O133" s="488"/>
      <c r="P133" s="488"/>
      <c r="Q133" s="513"/>
      <c r="R133" s="530">
        <f t="shared" si="1"/>
        <v>0</v>
      </c>
      <c r="S133" s="542"/>
      <c r="T133" s="542"/>
      <c r="U133" s="579"/>
      <c r="V133" s="594"/>
      <c r="W133" s="580"/>
      <c r="X133" s="607"/>
      <c r="Y133" s="618">
        <f>MONTH('４（金銭出納簿・今年度）'!$A133)</f>
        <v>1</v>
      </c>
    </row>
    <row r="134" spans="1:25" s="376" customFormat="1" ht="30" hidden="1" customHeight="1">
      <c r="A134" s="388"/>
      <c r="B134" s="409"/>
      <c r="C134" s="432"/>
      <c r="D134" s="455"/>
      <c r="E134" s="469"/>
      <c r="F134" s="488"/>
      <c r="G134" s="488"/>
      <c r="H134" s="488"/>
      <c r="I134" s="488"/>
      <c r="J134" s="488"/>
      <c r="K134" s="488"/>
      <c r="L134" s="488"/>
      <c r="M134" s="488"/>
      <c r="N134" s="488"/>
      <c r="O134" s="488"/>
      <c r="P134" s="488"/>
      <c r="Q134" s="513"/>
      <c r="R134" s="530">
        <f t="shared" si="1"/>
        <v>0</v>
      </c>
      <c r="S134" s="542"/>
      <c r="T134" s="542"/>
      <c r="U134" s="579"/>
      <c r="V134" s="594"/>
      <c r="W134" s="580"/>
      <c r="X134" s="607"/>
      <c r="Y134" s="618">
        <f>MONTH('４（金銭出納簿・今年度）'!$A134)</f>
        <v>1</v>
      </c>
    </row>
    <row r="135" spans="1:25" s="376" customFormat="1" ht="30" hidden="1" customHeight="1">
      <c r="A135" s="388"/>
      <c r="B135" s="409"/>
      <c r="C135" s="432"/>
      <c r="D135" s="455"/>
      <c r="E135" s="469"/>
      <c r="F135" s="488"/>
      <c r="G135" s="488"/>
      <c r="H135" s="488"/>
      <c r="I135" s="488"/>
      <c r="J135" s="488"/>
      <c r="K135" s="488"/>
      <c r="L135" s="488"/>
      <c r="M135" s="488"/>
      <c r="N135" s="488"/>
      <c r="O135" s="488"/>
      <c r="P135" s="488"/>
      <c r="Q135" s="513"/>
      <c r="R135" s="530">
        <f t="shared" si="1"/>
        <v>0</v>
      </c>
      <c r="S135" s="542"/>
      <c r="T135" s="542"/>
      <c r="U135" s="579"/>
      <c r="V135" s="594"/>
      <c r="W135" s="580"/>
      <c r="X135" s="607"/>
      <c r="Y135" s="618">
        <f>MONTH('４（金銭出納簿・今年度）'!$A135)</f>
        <v>1</v>
      </c>
    </row>
    <row r="136" spans="1:25" s="376" customFormat="1" ht="30" hidden="1" customHeight="1">
      <c r="A136" s="388"/>
      <c r="B136" s="409"/>
      <c r="C136" s="432"/>
      <c r="D136" s="455"/>
      <c r="E136" s="469"/>
      <c r="F136" s="488"/>
      <c r="G136" s="488"/>
      <c r="H136" s="488"/>
      <c r="I136" s="488"/>
      <c r="J136" s="488"/>
      <c r="K136" s="488"/>
      <c r="L136" s="488"/>
      <c r="M136" s="488"/>
      <c r="N136" s="488"/>
      <c r="O136" s="488"/>
      <c r="P136" s="488"/>
      <c r="Q136" s="513"/>
      <c r="R136" s="530">
        <f t="shared" si="1"/>
        <v>0</v>
      </c>
      <c r="S136" s="542"/>
      <c r="T136" s="542"/>
      <c r="U136" s="579"/>
      <c r="V136" s="594"/>
      <c r="W136" s="580"/>
      <c r="X136" s="607"/>
      <c r="Y136" s="618">
        <f>MONTH('４（金銭出納簿・今年度）'!$A136)</f>
        <v>1</v>
      </c>
    </row>
    <row r="137" spans="1:25" s="376" customFormat="1" ht="30" hidden="1" customHeight="1">
      <c r="A137" s="388"/>
      <c r="B137" s="409"/>
      <c r="C137" s="432"/>
      <c r="D137" s="455"/>
      <c r="E137" s="469"/>
      <c r="F137" s="488"/>
      <c r="G137" s="488"/>
      <c r="H137" s="488"/>
      <c r="I137" s="488"/>
      <c r="J137" s="488"/>
      <c r="K137" s="488"/>
      <c r="L137" s="488"/>
      <c r="M137" s="488"/>
      <c r="N137" s="488"/>
      <c r="O137" s="488"/>
      <c r="P137" s="488"/>
      <c r="Q137" s="513"/>
      <c r="R137" s="530">
        <f t="shared" si="1"/>
        <v>0</v>
      </c>
      <c r="S137" s="542"/>
      <c r="T137" s="542"/>
      <c r="U137" s="579"/>
      <c r="V137" s="594"/>
      <c r="W137" s="580"/>
      <c r="X137" s="607"/>
      <c r="Y137" s="618">
        <f>MONTH('４（金銭出納簿・今年度）'!$A137)</f>
        <v>1</v>
      </c>
    </row>
    <row r="138" spans="1:25" s="376" customFormat="1" ht="30" hidden="1" customHeight="1">
      <c r="A138" s="388"/>
      <c r="B138" s="409"/>
      <c r="C138" s="432"/>
      <c r="D138" s="455"/>
      <c r="E138" s="469"/>
      <c r="F138" s="488"/>
      <c r="G138" s="488"/>
      <c r="H138" s="488"/>
      <c r="I138" s="488"/>
      <c r="J138" s="488"/>
      <c r="K138" s="488"/>
      <c r="L138" s="488"/>
      <c r="M138" s="488"/>
      <c r="N138" s="488"/>
      <c r="O138" s="488"/>
      <c r="P138" s="488"/>
      <c r="Q138" s="513"/>
      <c r="R138" s="530">
        <f t="shared" si="1"/>
        <v>0</v>
      </c>
      <c r="S138" s="542"/>
      <c r="T138" s="542"/>
      <c r="U138" s="579"/>
      <c r="V138" s="594"/>
      <c r="W138" s="580"/>
      <c r="X138" s="607"/>
      <c r="Y138" s="618">
        <f>MONTH('４（金銭出納簿・今年度）'!$A138)</f>
        <v>1</v>
      </c>
    </row>
    <row r="139" spans="1:25" s="376" customFormat="1" ht="30" hidden="1" customHeight="1">
      <c r="A139" s="388"/>
      <c r="B139" s="409"/>
      <c r="C139" s="432"/>
      <c r="D139" s="455"/>
      <c r="E139" s="469"/>
      <c r="F139" s="488"/>
      <c r="G139" s="488"/>
      <c r="H139" s="488"/>
      <c r="I139" s="488"/>
      <c r="J139" s="488"/>
      <c r="K139" s="488"/>
      <c r="L139" s="488"/>
      <c r="M139" s="488"/>
      <c r="N139" s="488"/>
      <c r="O139" s="488"/>
      <c r="P139" s="488"/>
      <c r="Q139" s="513"/>
      <c r="R139" s="530">
        <f t="shared" si="1"/>
        <v>0</v>
      </c>
      <c r="S139" s="542"/>
      <c r="T139" s="542"/>
      <c r="U139" s="579"/>
      <c r="V139" s="594"/>
      <c r="W139" s="580"/>
      <c r="X139" s="607"/>
      <c r="Y139" s="618">
        <f>MONTH('４（金銭出納簿・今年度）'!$A139)</f>
        <v>1</v>
      </c>
    </row>
    <row r="140" spans="1:25" s="376" customFormat="1" ht="30" hidden="1" customHeight="1">
      <c r="A140" s="388"/>
      <c r="B140" s="409"/>
      <c r="C140" s="432"/>
      <c r="D140" s="455"/>
      <c r="E140" s="469"/>
      <c r="F140" s="488"/>
      <c r="G140" s="488"/>
      <c r="H140" s="488"/>
      <c r="I140" s="488"/>
      <c r="J140" s="488"/>
      <c r="K140" s="488"/>
      <c r="L140" s="488"/>
      <c r="M140" s="488"/>
      <c r="N140" s="488"/>
      <c r="O140" s="488"/>
      <c r="P140" s="488"/>
      <c r="Q140" s="513"/>
      <c r="R140" s="530">
        <f t="shared" ref="R140:R203" si="2">+R139+C140-SUM(D140:Q140)</f>
        <v>0</v>
      </c>
      <c r="S140" s="542"/>
      <c r="T140" s="542"/>
      <c r="U140" s="579"/>
      <c r="V140" s="594"/>
      <c r="W140" s="580"/>
      <c r="X140" s="607"/>
      <c r="Y140" s="618">
        <f>MONTH('４（金銭出納簿・今年度）'!$A140)</f>
        <v>1</v>
      </c>
    </row>
    <row r="141" spans="1:25" s="376" customFormat="1" ht="30" hidden="1" customHeight="1">
      <c r="A141" s="388"/>
      <c r="B141" s="409"/>
      <c r="C141" s="432"/>
      <c r="D141" s="455"/>
      <c r="E141" s="469"/>
      <c r="F141" s="488"/>
      <c r="G141" s="488"/>
      <c r="H141" s="488"/>
      <c r="I141" s="488"/>
      <c r="J141" s="488"/>
      <c r="K141" s="488"/>
      <c r="L141" s="488"/>
      <c r="M141" s="488"/>
      <c r="N141" s="488"/>
      <c r="O141" s="488"/>
      <c r="P141" s="488"/>
      <c r="Q141" s="513"/>
      <c r="R141" s="530">
        <f t="shared" si="2"/>
        <v>0</v>
      </c>
      <c r="S141" s="542"/>
      <c r="T141" s="542"/>
      <c r="U141" s="579"/>
      <c r="V141" s="594"/>
      <c r="W141" s="580"/>
      <c r="X141" s="607"/>
      <c r="Y141" s="618">
        <f>MONTH('４（金銭出納簿・今年度）'!$A141)</f>
        <v>1</v>
      </c>
    </row>
    <row r="142" spans="1:25" s="376" customFormat="1" ht="30" hidden="1" customHeight="1">
      <c r="A142" s="388"/>
      <c r="B142" s="409"/>
      <c r="C142" s="432"/>
      <c r="D142" s="455"/>
      <c r="E142" s="469"/>
      <c r="F142" s="488"/>
      <c r="G142" s="488"/>
      <c r="H142" s="488"/>
      <c r="I142" s="488"/>
      <c r="J142" s="488"/>
      <c r="K142" s="488"/>
      <c r="L142" s="488"/>
      <c r="M142" s="488"/>
      <c r="N142" s="488"/>
      <c r="O142" s="488"/>
      <c r="P142" s="488"/>
      <c r="Q142" s="513"/>
      <c r="R142" s="530">
        <f t="shared" si="2"/>
        <v>0</v>
      </c>
      <c r="S142" s="542"/>
      <c r="T142" s="542"/>
      <c r="U142" s="579"/>
      <c r="V142" s="594"/>
      <c r="W142" s="580"/>
      <c r="X142" s="607"/>
      <c r="Y142" s="618">
        <f>MONTH('４（金銭出納簿・今年度）'!$A142)</f>
        <v>1</v>
      </c>
    </row>
    <row r="143" spans="1:25" s="376" customFormat="1" ht="30" hidden="1" customHeight="1">
      <c r="A143" s="388"/>
      <c r="B143" s="409"/>
      <c r="C143" s="432"/>
      <c r="D143" s="455"/>
      <c r="E143" s="469"/>
      <c r="F143" s="488"/>
      <c r="G143" s="488"/>
      <c r="H143" s="488"/>
      <c r="I143" s="488"/>
      <c r="J143" s="488"/>
      <c r="K143" s="488"/>
      <c r="L143" s="488"/>
      <c r="M143" s="488"/>
      <c r="N143" s="488"/>
      <c r="O143" s="488"/>
      <c r="P143" s="488"/>
      <c r="Q143" s="513"/>
      <c r="R143" s="530">
        <f t="shared" si="2"/>
        <v>0</v>
      </c>
      <c r="S143" s="542"/>
      <c r="T143" s="542"/>
      <c r="U143" s="579"/>
      <c r="V143" s="594"/>
      <c r="W143" s="580"/>
      <c r="X143" s="607"/>
      <c r="Y143" s="618">
        <f>MONTH('４（金銭出納簿・今年度）'!$A143)</f>
        <v>1</v>
      </c>
    </row>
    <row r="144" spans="1:25" s="376" customFormat="1" ht="30" hidden="1" customHeight="1">
      <c r="A144" s="388"/>
      <c r="B144" s="409"/>
      <c r="C144" s="432"/>
      <c r="D144" s="455"/>
      <c r="E144" s="469"/>
      <c r="F144" s="488"/>
      <c r="G144" s="488"/>
      <c r="H144" s="488"/>
      <c r="I144" s="488"/>
      <c r="J144" s="488"/>
      <c r="K144" s="488"/>
      <c r="L144" s="488"/>
      <c r="M144" s="488"/>
      <c r="N144" s="488"/>
      <c r="O144" s="488"/>
      <c r="P144" s="488"/>
      <c r="Q144" s="513"/>
      <c r="R144" s="530">
        <f t="shared" si="2"/>
        <v>0</v>
      </c>
      <c r="S144" s="542"/>
      <c r="T144" s="542"/>
      <c r="U144" s="579"/>
      <c r="V144" s="594"/>
      <c r="W144" s="580"/>
      <c r="X144" s="607"/>
      <c r="Y144" s="618">
        <f>MONTH('４（金銭出納簿・今年度）'!$A144)</f>
        <v>1</v>
      </c>
    </row>
    <row r="145" spans="1:25" s="376" customFormat="1" ht="30" hidden="1" customHeight="1">
      <c r="A145" s="388"/>
      <c r="B145" s="409"/>
      <c r="C145" s="432"/>
      <c r="D145" s="455"/>
      <c r="E145" s="469"/>
      <c r="F145" s="488"/>
      <c r="G145" s="488"/>
      <c r="H145" s="488"/>
      <c r="I145" s="488"/>
      <c r="J145" s="488"/>
      <c r="K145" s="488"/>
      <c r="L145" s="488"/>
      <c r="M145" s="488"/>
      <c r="N145" s="488"/>
      <c r="O145" s="488"/>
      <c r="P145" s="488"/>
      <c r="Q145" s="513"/>
      <c r="R145" s="530">
        <f t="shared" si="2"/>
        <v>0</v>
      </c>
      <c r="S145" s="542"/>
      <c r="T145" s="542"/>
      <c r="U145" s="579"/>
      <c r="V145" s="594"/>
      <c r="W145" s="580"/>
      <c r="X145" s="607"/>
      <c r="Y145" s="618">
        <f>MONTH('４（金銭出納簿・今年度）'!$A145)</f>
        <v>1</v>
      </c>
    </row>
    <row r="146" spans="1:25" s="376" customFormat="1" ht="30" hidden="1" customHeight="1">
      <c r="A146" s="388"/>
      <c r="B146" s="409"/>
      <c r="C146" s="432"/>
      <c r="D146" s="455"/>
      <c r="E146" s="469"/>
      <c r="F146" s="488"/>
      <c r="G146" s="488"/>
      <c r="H146" s="488"/>
      <c r="I146" s="488"/>
      <c r="J146" s="488"/>
      <c r="K146" s="488"/>
      <c r="L146" s="488"/>
      <c r="M146" s="488"/>
      <c r="N146" s="488"/>
      <c r="O146" s="488"/>
      <c r="P146" s="488"/>
      <c r="Q146" s="513"/>
      <c r="R146" s="530">
        <f t="shared" si="2"/>
        <v>0</v>
      </c>
      <c r="S146" s="542"/>
      <c r="T146" s="542"/>
      <c r="U146" s="579"/>
      <c r="V146" s="594"/>
      <c r="W146" s="580"/>
      <c r="X146" s="607"/>
      <c r="Y146" s="618">
        <f>MONTH('４（金銭出納簿・今年度）'!$A146)</f>
        <v>1</v>
      </c>
    </row>
    <row r="147" spans="1:25" s="376" customFormat="1" ht="30" hidden="1" customHeight="1">
      <c r="A147" s="388"/>
      <c r="B147" s="409"/>
      <c r="C147" s="432"/>
      <c r="D147" s="455"/>
      <c r="E147" s="469"/>
      <c r="F147" s="488"/>
      <c r="G147" s="488"/>
      <c r="H147" s="488"/>
      <c r="I147" s="488"/>
      <c r="J147" s="488"/>
      <c r="K147" s="488"/>
      <c r="L147" s="488"/>
      <c r="M147" s="488"/>
      <c r="N147" s="488"/>
      <c r="O147" s="488"/>
      <c r="P147" s="488"/>
      <c r="Q147" s="513"/>
      <c r="R147" s="530">
        <f t="shared" si="2"/>
        <v>0</v>
      </c>
      <c r="S147" s="542"/>
      <c r="T147" s="542"/>
      <c r="U147" s="579"/>
      <c r="V147" s="594"/>
      <c r="W147" s="580"/>
      <c r="X147" s="607"/>
      <c r="Y147" s="618">
        <f>MONTH('４（金銭出納簿・今年度）'!$A147)</f>
        <v>1</v>
      </c>
    </row>
    <row r="148" spans="1:25" s="376" customFormat="1" ht="30" hidden="1" customHeight="1">
      <c r="A148" s="388"/>
      <c r="B148" s="409"/>
      <c r="C148" s="432"/>
      <c r="D148" s="455"/>
      <c r="E148" s="469"/>
      <c r="F148" s="488"/>
      <c r="G148" s="488"/>
      <c r="H148" s="488"/>
      <c r="I148" s="488"/>
      <c r="J148" s="488"/>
      <c r="K148" s="488"/>
      <c r="L148" s="488"/>
      <c r="M148" s="488"/>
      <c r="N148" s="488"/>
      <c r="O148" s="488"/>
      <c r="P148" s="488"/>
      <c r="Q148" s="513"/>
      <c r="R148" s="530">
        <f t="shared" si="2"/>
        <v>0</v>
      </c>
      <c r="S148" s="542"/>
      <c r="T148" s="542"/>
      <c r="U148" s="579"/>
      <c r="V148" s="594"/>
      <c r="W148" s="580"/>
      <c r="X148" s="607"/>
      <c r="Y148" s="618">
        <f>MONTH('４（金銭出納簿・今年度）'!$A148)</f>
        <v>1</v>
      </c>
    </row>
    <row r="149" spans="1:25" s="376" customFormat="1" ht="30" hidden="1" customHeight="1">
      <c r="A149" s="388"/>
      <c r="B149" s="409"/>
      <c r="C149" s="432"/>
      <c r="D149" s="455"/>
      <c r="E149" s="469"/>
      <c r="F149" s="488"/>
      <c r="G149" s="488"/>
      <c r="H149" s="488"/>
      <c r="I149" s="488"/>
      <c r="J149" s="488"/>
      <c r="K149" s="488"/>
      <c r="L149" s="488"/>
      <c r="M149" s="488"/>
      <c r="N149" s="488"/>
      <c r="O149" s="488"/>
      <c r="P149" s="488"/>
      <c r="Q149" s="513"/>
      <c r="R149" s="530">
        <f t="shared" si="2"/>
        <v>0</v>
      </c>
      <c r="S149" s="542"/>
      <c r="T149" s="542"/>
      <c r="U149" s="579"/>
      <c r="V149" s="594"/>
      <c r="W149" s="580"/>
      <c r="X149" s="607"/>
      <c r="Y149" s="618">
        <f>MONTH('４（金銭出納簿・今年度）'!$A149)</f>
        <v>1</v>
      </c>
    </row>
    <row r="150" spans="1:25" s="376" customFormat="1" ht="30" hidden="1" customHeight="1">
      <c r="A150" s="388"/>
      <c r="B150" s="409"/>
      <c r="C150" s="432"/>
      <c r="D150" s="455"/>
      <c r="E150" s="469"/>
      <c r="F150" s="488"/>
      <c r="G150" s="488"/>
      <c r="H150" s="488"/>
      <c r="I150" s="488"/>
      <c r="J150" s="488"/>
      <c r="K150" s="488"/>
      <c r="L150" s="488"/>
      <c r="M150" s="488"/>
      <c r="N150" s="488"/>
      <c r="O150" s="488"/>
      <c r="P150" s="488"/>
      <c r="Q150" s="513"/>
      <c r="R150" s="530">
        <f t="shared" si="2"/>
        <v>0</v>
      </c>
      <c r="S150" s="542"/>
      <c r="T150" s="542"/>
      <c r="U150" s="579"/>
      <c r="V150" s="594"/>
      <c r="W150" s="580"/>
      <c r="X150" s="607"/>
      <c r="Y150" s="618">
        <f>MONTH('４（金銭出納簿・今年度）'!$A150)</f>
        <v>1</v>
      </c>
    </row>
    <row r="151" spans="1:25" s="376" customFormat="1" ht="30" hidden="1" customHeight="1">
      <c r="A151" s="388"/>
      <c r="B151" s="409"/>
      <c r="C151" s="432"/>
      <c r="D151" s="455"/>
      <c r="E151" s="469"/>
      <c r="F151" s="488"/>
      <c r="G151" s="488"/>
      <c r="H151" s="488"/>
      <c r="I151" s="488"/>
      <c r="J151" s="488"/>
      <c r="K151" s="488"/>
      <c r="L151" s="488"/>
      <c r="M151" s="488"/>
      <c r="N151" s="488"/>
      <c r="O151" s="488"/>
      <c r="P151" s="488"/>
      <c r="Q151" s="513"/>
      <c r="R151" s="530">
        <f t="shared" si="2"/>
        <v>0</v>
      </c>
      <c r="S151" s="542"/>
      <c r="T151" s="542"/>
      <c r="U151" s="579"/>
      <c r="V151" s="594"/>
      <c r="W151" s="580"/>
      <c r="X151" s="607"/>
      <c r="Y151" s="618">
        <f>MONTH('４（金銭出納簿・今年度）'!$A151)</f>
        <v>1</v>
      </c>
    </row>
    <row r="152" spans="1:25" s="376" customFormat="1" ht="30" hidden="1" customHeight="1">
      <c r="A152" s="388"/>
      <c r="B152" s="409"/>
      <c r="C152" s="432"/>
      <c r="D152" s="455"/>
      <c r="E152" s="469"/>
      <c r="F152" s="488"/>
      <c r="G152" s="488"/>
      <c r="H152" s="488"/>
      <c r="I152" s="488"/>
      <c r="J152" s="488"/>
      <c r="K152" s="488"/>
      <c r="L152" s="488"/>
      <c r="M152" s="488"/>
      <c r="N152" s="488"/>
      <c r="O152" s="488"/>
      <c r="P152" s="488"/>
      <c r="Q152" s="513"/>
      <c r="R152" s="530">
        <f t="shared" si="2"/>
        <v>0</v>
      </c>
      <c r="S152" s="542"/>
      <c r="T152" s="542"/>
      <c r="U152" s="579"/>
      <c r="V152" s="594"/>
      <c r="W152" s="580"/>
      <c r="X152" s="607"/>
      <c r="Y152" s="618">
        <f>MONTH('４（金銭出納簿・今年度）'!$A152)</f>
        <v>1</v>
      </c>
    </row>
    <row r="153" spans="1:25" s="376" customFormat="1" ht="30" hidden="1" customHeight="1">
      <c r="A153" s="388"/>
      <c r="B153" s="409"/>
      <c r="C153" s="432"/>
      <c r="D153" s="455"/>
      <c r="E153" s="469"/>
      <c r="F153" s="488"/>
      <c r="G153" s="488"/>
      <c r="H153" s="488"/>
      <c r="I153" s="488"/>
      <c r="J153" s="488"/>
      <c r="K153" s="488"/>
      <c r="L153" s="488"/>
      <c r="M153" s="488"/>
      <c r="N153" s="488"/>
      <c r="O153" s="488"/>
      <c r="P153" s="488"/>
      <c r="Q153" s="513"/>
      <c r="R153" s="530">
        <f t="shared" si="2"/>
        <v>0</v>
      </c>
      <c r="S153" s="542"/>
      <c r="T153" s="542"/>
      <c r="U153" s="579"/>
      <c r="V153" s="594"/>
      <c r="W153" s="580"/>
      <c r="X153" s="607"/>
      <c r="Y153" s="618">
        <f>MONTH('４（金銭出納簿・今年度）'!$A153)</f>
        <v>1</v>
      </c>
    </row>
    <row r="154" spans="1:25" s="376" customFormat="1" ht="30" hidden="1" customHeight="1">
      <c r="A154" s="388"/>
      <c r="B154" s="409"/>
      <c r="C154" s="432"/>
      <c r="D154" s="455"/>
      <c r="E154" s="469"/>
      <c r="F154" s="488"/>
      <c r="G154" s="488"/>
      <c r="H154" s="488"/>
      <c r="I154" s="488"/>
      <c r="J154" s="488"/>
      <c r="K154" s="488"/>
      <c r="L154" s="488"/>
      <c r="M154" s="488"/>
      <c r="N154" s="488"/>
      <c r="O154" s="488"/>
      <c r="P154" s="488"/>
      <c r="Q154" s="513"/>
      <c r="R154" s="530">
        <f t="shared" si="2"/>
        <v>0</v>
      </c>
      <c r="S154" s="542"/>
      <c r="T154" s="542"/>
      <c r="U154" s="579"/>
      <c r="V154" s="594"/>
      <c r="W154" s="580"/>
      <c r="X154" s="607"/>
      <c r="Y154" s="618">
        <f>MONTH('４（金銭出納簿・今年度）'!$A154)</f>
        <v>1</v>
      </c>
    </row>
    <row r="155" spans="1:25" s="376" customFormat="1" ht="30" hidden="1" customHeight="1">
      <c r="A155" s="388"/>
      <c r="B155" s="409"/>
      <c r="C155" s="432"/>
      <c r="D155" s="455"/>
      <c r="E155" s="469"/>
      <c r="F155" s="488"/>
      <c r="G155" s="488"/>
      <c r="H155" s="488"/>
      <c r="I155" s="488"/>
      <c r="J155" s="488"/>
      <c r="K155" s="488"/>
      <c r="L155" s="488"/>
      <c r="M155" s="488"/>
      <c r="N155" s="488"/>
      <c r="O155" s="488"/>
      <c r="P155" s="488"/>
      <c r="Q155" s="513"/>
      <c r="R155" s="530">
        <f t="shared" si="2"/>
        <v>0</v>
      </c>
      <c r="S155" s="542"/>
      <c r="T155" s="542"/>
      <c r="U155" s="579"/>
      <c r="V155" s="594"/>
      <c r="W155" s="580"/>
      <c r="X155" s="607"/>
      <c r="Y155" s="618">
        <f>MONTH('４（金銭出納簿・今年度）'!$A155)</f>
        <v>1</v>
      </c>
    </row>
    <row r="156" spans="1:25" s="376" customFormat="1" ht="30" hidden="1" customHeight="1">
      <c r="A156" s="388"/>
      <c r="B156" s="409"/>
      <c r="C156" s="432"/>
      <c r="D156" s="455"/>
      <c r="E156" s="469"/>
      <c r="F156" s="488"/>
      <c r="G156" s="488"/>
      <c r="H156" s="488"/>
      <c r="I156" s="488"/>
      <c r="J156" s="488"/>
      <c r="K156" s="488"/>
      <c r="L156" s="488"/>
      <c r="M156" s="488"/>
      <c r="N156" s="488"/>
      <c r="O156" s="488"/>
      <c r="P156" s="488"/>
      <c r="Q156" s="513"/>
      <c r="R156" s="530">
        <f t="shared" si="2"/>
        <v>0</v>
      </c>
      <c r="S156" s="542"/>
      <c r="T156" s="542"/>
      <c r="U156" s="579"/>
      <c r="V156" s="594"/>
      <c r="W156" s="580"/>
      <c r="X156" s="607"/>
      <c r="Y156" s="618">
        <f>MONTH('４（金銭出納簿・今年度）'!$A156)</f>
        <v>1</v>
      </c>
    </row>
    <row r="157" spans="1:25" s="376" customFormat="1" ht="30" hidden="1" customHeight="1">
      <c r="A157" s="388"/>
      <c r="B157" s="409"/>
      <c r="C157" s="432"/>
      <c r="D157" s="455"/>
      <c r="E157" s="469"/>
      <c r="F157" s="488"/>
      <c r="G157" s="488"/>
      <c r="H157" s="488"/>
      <c r="I157" s="488"/>
      <c r="J157" s="488"/>
      <c r="K157" s="488"/>
      <c r="L157" s="488"/>
      <c r="M157" s="488"/>
      <c r="N157" s="488"/>
      <c r="O157" s="488"/>
      <c r="P157" s="488"/>
      <c r="Q157" s="513"/>
      <c r="R157" s="530">
        <f t="shared" si="2"/>
        <v>0</v>
      </c>
      <c r="S157" s="542"/>
      <c r="T157" s="542"/>
      <c r="U157" s="579"/>
      <c r="V157" s="594"/>
      <c r="W157" s="580"/>
      <c r="X157" s="607"/>
      <c r="Y157" s="618">
        <f>MONTH('４（金銭出納簿・今年度）'!$A157)</f>
        <v>1</v>
      </c>
    </row>
    <row r="158" spans="1:25" s="376" customFormat="1" ht="30" hidden="1" customHeight="1">
      <c r="A158" s="388"/>
      <c r="B158" s="409"/>
      <c r="C158" s="432"/>
      <c r="D158" s="455"/>
      <c r="E158" s="469"/>
      <c r="F158" s="488"/>
      <c r="G158" s="488"/>
      <c r="H158" s="488"/>
      <c r="I158" s="488"/>
      <c r="J158" s="488"/>
      <c r="K158" s="488"/>
      <c r="L158" s="488"/>
      <c r="M158" s="488"/>
      <c r="N158" s="488"/>
      <c r="O158" s="488"/>
      <c r="P158" s="488"/>
      <c r="Q158" s="513"/>
      <c r="R158" s="530">
        <f t="shared" si="2"/>
        <v>0</v>
      </c>
      <c r="S158" s="542"/>
      <c r="T158" s="542"/>
      <c r="U158" s="579"/>
      <c r="V158" s="594"/>
      <c r="W158" s="580"/>
      <c r="X158" s="607"/>
      <c r="Y158" s="618">
        <f>MONTH('４（金銭出納簿・今年度）'!$A158)</f>
        <v>1</v>
      </c>
    </row>
    <row r="159" spans="1:25" s="376" customFormat="1" ht="30" hidden="1" customHeight="1">
      <c r="A159" s="388"/>
      <c r="B159" s="409"/>
      <c r="C159" s="432"/>
      <c r="D159" s="455"/>
      <c r="E159" s="469"/>
      <c r="F159" s="488"/>
      <c r="G159" s="488"/>
      <c r="H159" s="488"/>
      <c r="I159" s="488"/>
      <c r="J159" s="488"/>
      <c r="K159" s="488"/>
      <c r="L159" s="488"/>
      <c r="M159" s="488"/>
      <c r="N159" s="488"/>
      <c r="O159" s="488"/>
      <c r="P159" s="488"/>
      <c r="Q159" s="513"/>
      <c r="R159" s="530">
        <f t="shared" si="2"/>
        <v>0</v>
      </c>
      <c r="S159" s="542"/>
      <c r="T159" s="542"/>
      <c r="U159" s="579"/>
      <c r="V159" s="594"/>
      <c r="W159" s="580"/>
      <c r="X159" s="607"/>
      <c r="Y159" s="618">
        <f>MONTH('４（金銭出納簿・今年度）'!$A159)</f>
        <v>1</v>
      </c>
    </row>
    <row r="160" spans="1:25" s="376" customFormat="1" ht="30" hidden="1" customHeight="1">
      <c r="A160" s="388"/>
      <c r="B160" s="409"/>
      <c r="C160" s="432"/>
      <c r="D160" s="455"/>
      <c r="E160" s="469"/>
      <c r="F160" s="488"/>
      <c r="G160" s="488"/>
      <c r="H160" s="488"/>
      <c r="I160" s="488"/>
      <c r="J160" s="488"/>
      <c r="K160" s="488"/>
      <c r="L160" s="488"/>
      <c r="M160" s="488"/>
      <c r="N160" s="488"/>
      <c r="O160" s="488"/>
      <c r="P160" s="488"/>
      <c r="Q160" s="513"/>
      <c r="R160" s="530">
        <f t="shared" si="2"/>
        <v>0</v>
      </c>
      <c r="S160" s="542"/>
      <c r="T160" s="542"/>
      <c r="U160" s="579"/>
      <c r="V160" s="594"/>
      <c r="W160" s="580"/>
      <c r="X160" s="607"/>
      <c r="Y160" s="618">
        <f>MONTH('４（金銭出納簿・今年度）'!$A160)</f>
        <v>1</v>
      </c>
    </row>
    <row r="161" spans="1:25" s="376" customFormat="1" ht="30" hidden="1" customHeight="1">
      <c r="A161" s="388"/>
      <c r="B161" s="409"/>
      <c r="C161" s="432"/>
      <c r="D161" s="455"/>
      <c r="E161" s="469"/>
      <c r="F161" s="488"/>
      <c r="G161" s="488"/>
      <c r="H161" s="488"/>
      <c r="I161" s="488"/>
      <c r="J161" s="488"/>
      <c r="K161" s="488"/>
      <c r="L161" s="488"/>
      <c r="M161" s="488"/>
      <c r="N161" s="488"/>
      <c r="O161" s="488"/>
      <c r="P161" s="488"/>
      <c r="Q161" s="513"/>
      <c r="R161" s="530">
        <f t="shared" si="2"/>
        <v>0</v>
      </c>
      <c r="S161" s="542"/>
      <c r="T161" s="542"/>
      <c r="U161" s="579"/>
      <c r="V161" s="594"/>
      <c r="W161" s="580"/>
      <c r="X161" s="607"/>
      <c r="Y161" s="618">
        <f>MONTH('４（金銭出納簿・今年度）'!$A161)</f>
        <v>1</v>
      </c>
    </row>
    <row r="162" spans="1:25" s="376" customFormat="1" ht="30" hidden="1" customHeight="1">
      <c r="A162" s="388"/>
      <c r="B162" s="409"/>
      <c r="C162" s="432"/>
      <c r="D162" s="455"/>
      <c r="E162" s="469"/>
      <c r="F162" s="488"/>
      <c r="G162" s="488"/>
      <c r="H162" s="488"/>
      <c r="I162" s="488"/>
      <c r="J162" s="488"/>
      <c r="K162" s="488"/>
      <c r="L162" s="488"/>
      <c r="M162" s="488"/>
      <c r="N162" s="488"/>
      <c r="O162" s="488"/>
      <c r="P162" s="488"/>
      <c r="Q162" s="513"/>
      <c r="R162" s="530">
        <f t="shared" si="2"/>
        <v>0</v>
      </c>
      <c r="S162" s="542"/>
      <c r="T162" s="542"/>
      <c r="U162" s="579"/>
      <c r="V162" s="594"/>
      <c r="W162" s="580"/>
      <c r="X162" s="607"/>
      <c r="Y162" s="618">
        <f>MONTH('４（金銭出納簿・今年度）'!$A162)</f>
        <v>1</v>
      </c>
    </row>
    <row r="163" spans="1:25" s="376" customFormat="1" ht="30" hidden="1" customHeight="1">
      <c r="A163" s="387"/>
      <c r="B163" s="407"/>
      <c r="C163" s="431"/>
      <c r="D163" s="455"/>
      <c r="E163" s="469"/>
      <c r="F163" s="488"/>
      <c r="G163" s="488"/>
      <c r="H163" s="488"/>
      <c r="I163" s="488"/>
      <c r="J163" s="488"/>
      <c r="K163" s="488"/>
      <c r="L163" s="488"/>
      <c r="M163" s="487"/>
      <c r="N163" s="488"/>
      <c r="O163" s="488"/>
      <c r="P163" s="488"/>
      <c r="Q163" s="513"/>
      <c r="R163" s="530">
        <f t="shared" si="2"/>
        <v>0</v>
      </c>
      <c r="S163" s="542"/>
      <c r="T163" s="542"/>
      <c r="U163" s="579"/>
      <c r="V163" s="594"/>
      <c r="W163" s="580"/>
      <c r="X163" s="607"/>
      <c r="Y163" s="618">
        <f>MONTH('４（金銭出納簿・今年度）'!$A163)</f>
        <v>1</v>
      </c>
    </row>
    <row r="164" spans="1:25" s="376" customFormat="1" ht="30" hidden="1" customHeight="1">
      <c r="A164" s="387"/>
      <c r="B164" s="407"/>
      <c r="C164" s="431"/>
      <c r="D164" s="455"/>
      <c r="E164" s="469"/>
      <c r="F164" s="488"/>
      <c r="G164" s="488"/>
      <c r="H164" s="488"/>
      <c r="I164" s="488"/>
      <c r="J164" s="488"/>
      <c r="K164" s="488"/>
      <c r="L164" s="488"/>
      <c r="M164" s="488"/>
      <c r="N164" s="487"/>
      <c r="O164" s="488"/>
      <c r="P164" s="488"/>
      <c r="Q164" s="513"/>
      <c r="R164" s="530">
        <f t="shared" si="2"/>
        <v>0</v>
      </c>
      <c r="S164" s="542"/>
      <c r="T164" s="542"/>
      <c r="U164" s="579"/>
      <c r="V164" s="594"/>
      <c r="W164" s="580"/>
      <c r="X164" s="607"/>
      <c r="Y164" s="618">
        <f>MONTH('４（金銭出納簿・今年度）'!$A164)</f>
        <v>1</v>
      </c>
    </row>
    <row r="165" spans="1:25" s="376" customFormat="1" ht="30" hidden="1" customHeight="1">
      <c r="A165" s="387"/>
      <c r="B165" s="407"/>
      <c r="C165" s="431"/>
      <c r="D165" s="455"/>
      <c r="E165" s="469"/>
      <c r="F165" s="488"/>
      <c r="G165" s="488"/>
      <c r="H165" s="488"/>
      <c r="I165" s="488"/>
      <c r="J165" s="488"/>
      <c r="K165" s="488"/>
      <c r="L165" s="488"/>
      <c r="M165" s="488"/>
      <c r="N165" s="488"/>
      <c r="O165" s="488"/>
      <c r="P165" s="488"/>
      <c r="Q165" s="513"/>
      <c r="R165" s="530">
        <f t="shared" si="2"/>
        <v>0</v>
      </c>
      <c r="S165" s="542"/>
      <c r="T165" s="542"/>
      <c r="U165" s="579"/>
      <c r="V165" s="594"/>
      <c r="W165" s="580"/>
      <c r="X165" s="607"/>
      <c r="Y165" s="618">
        <f>MONTH('４（金銭出納簿・今年度）'!$A165)</f>
        <v>1</v>
      </c>
    </row>
    <row r="166" spans="1:25" s="376" customFormat="1" ht="30" hidden="1" customHeight="1">
      <c r="A166" s="388"/>
      <c r="B166" s="408"/>
      <c r="C166" s="432"/>
      <c r="D166" s="455"/>
      <c r="E166" s="469"/>
      <c r="F166" s="488"/>
      <c r="G166" s="488"/>
      <c r="H166" s="488"/>
      <c r="I166" s="487"/>
      <c r="J166" s="487"/>
      <c r="K166" s="487"/>
      <c r="L166" s="487"/>
      <c r="M166" s="487"/>
      <c r="N166" s="487"/>
      <c r="O166" s="487"/>
      <c r="P166" s="487"/>
      <c r="Q166" s="512"/>
      <c r="R166" s="530">
        <f t="shared" si="2"/>
        <v>0</v>
      </c>
      <c r="S166" s="541"/>
      <c r="T166" s="541"/>
      <c r="U166" s="579"/>
      <c r="V166" s="594"/>
      <c r="W166" s="580"/>
      <c r="X166" s="607"/>
      <c r="Y166" s="618">
        <f>MONTH('４（金銭出納簿・今年度）'!$A166)</f>
        <v>1</v>
      </c>
    </row>
    <row r="167" spans="1:25" s="375" customFormat="1" ht="30" hidden="1" customHeight="1">
      <c r="A167" s="388"/>
      <c r="B167" s="407"/>
      <c r="C167" s="432"/>
      <c r="D167" s="455"/>
      <c r="E167" s="469"/>
      <c r="F167" s="488"/>
      <c r="G167" s="488"/>
      <c r="H167" s="488"/>
      <c r="I167" s="487"/>
      <c r="J167" s="487"/>
      <c r="K167" s="487"/>
      <c r="L167" s="487"/>
      <c r="M167" s="487"/>
      <c r="N167" s="487"/>
      <c r="O167" s="487"/>
      <c r="P167" s="487"/>
      <c r="Q167" s="512"/>
      <c r="R167" s="530">
        <f t="shared" si="2"/>
        <v>0</v>
      </c>
      <c r="S167" s="541"/>
      <c r="T167" s="541"/>
      <c r="U167" s="579"/>
      <c r="V167" s="594"/>
      <c r="W167" s="580"/>
      <c r="X167" s="607"/>
      <c r="Y167" s="618">
        <f>MONTH('４（金銭出納簿・今年度）'!$A167)</f>
        <v>1</v>
      </c>
    </row>
    <row r="168" spans="1:25" s="375" customFormat="1" ht="30" hidden="1" customHeight="1">
      <c r="A168" s="388"/>
      <c r="B168" s="408"/>
      <c r="C168" s="432"/>
      <c r="D168" s="455"/>
      <c r="E168" s="469"/>
      <c r="F168" s="488"/>
      <c r="G168" s="488"/>
      <c r="H168" s="488"/>
      <c r="I168" s="487"/>
      <c r="J168" s="487"/>
      <c r="K168" s="487"/>
      <c r="L168" s="487"/>
      <c r="M168" s="487"/>
      <c r="N168" s="487"/>
      <c r="O168" s="487"/>
      <c r="P168" s="487"/>
      <c r="Q168" s="512"/>
      <c r="R168" s="530">
        <f t="shared" si="2"/>
        <v>0</v>
      </c>
      <c r="S168" s="541"/>
      <c r="T168" s="541"/>
      <c r="U168" s="579"/>
      <c r="V168" s="594"/>
      <c r="W168" s="580"/>
      <c r="X168" s="607"/>
      <c r="Y168" s="618">
        <f>MONTH('４（金銭出納簿・今年度）'!$A168)</f>
        <v>1</v>
      </c>
    </row>
    <row r="169" spans="1:25" s="375" customFormat="1" ht="30" hidden="1" customHeight="1">
      <c r="A169" s="387"/>
      <c r="B169" s="407"/>
      <c r="C169" s="431"/>
      <c r="D169" s="454"/>
      <c r="E169" s="468"/>
      <c r="F169" s="487"/>
      <c r="G169" s="487"/>
      <c r="H169" s="487"/>
      <c r="I169" s="487"/>
      <c r="J169" s="487"/>
      <c r="K169" s="487"/>
      <c r="L169" s="487"/>
      <c r="M169" s="487"/>
      <c r="N169" s="487"/>
      <c r="O169" s="487"/>
      <c r="P169" s="487"/>
      <c r="Q169" s="512"/>
      <c r="R169" s="530">
        <f t="shared" si="2"/>
        <v>0</v>
      </c>
      <c r="S169" s="541"/>
      <c r="T169" s="541"/>
      <c r="U169" s="579"/>
      <c r="V169" s="594"/>
      <c r="W169" s="580"/>
      <c r="X169" s="607"/>
      <c r="Y169" s="618">
        <f>MONTH('４（金銭出納簿・今年度）'!$A169)</f>
        <v>1</v>
      </c>
    </row>
    <row r="170" spans="1:25" s="375" customFormat="1" ht="30" hidden="1" customHeight="1">
      <c r="A170" s="387"/>
      <c r="B170" s="407"/>
      <c r="C170" s="431"/>
      <c r="D170" s="454"/>
      <c r="E170" s="468"/>
      <c r="F170" s="487"/>
      <c r="G170" s="487"/>
      <c r="H170" s="487"/>
      <c r="I170" s="487"/>
      <c r="J170" s="487"/>
      <c r="K170" s="487"/>
      <c r="L170" s="487"/>
      <c r="M170" s="487"/>
      <c r="N170" s="487"/>
      <c r="O170" s="487"/>
      <c r="P170" s="487"/>
      <c r="Q170" s="512"/>
      <c r="R170" s="530">
        <f t="shared" si="2"/>
        <v>0</v>
      </c>
      <c r="S170" s="541"/>
      <c r="T170" s="541"/>
      <c r="U170" s="579"/>
      <c r="V170" s="594"/>
      <c r="W170" s="580"/>
      <c r="X170" s="607"/>
      <c r="Y170" s="618">
        <f>MONTH('４（金銭出納簿・今年度）'!$A170)</f>
        <v>1</v>
      </c>
    </row>
    <row r="171" spans="1:25" s="375" customFormat="1" ht="30" hidden="1" customHeight="1">
      <c r="A171" s="387"/>
      <c r="B171" s="407"/>
      <c r="C171" s="431"/>
      <c r="D171" s="454"/>
      <c r="E171" s="468"/>
      <c r="F171" s="487"/>
      <c r="G171" s="487"/>
      <c r="H171" s="487"/>
      <c r="I171" s="487"/>
      <c r="J171" s="487"/>
      <c r="K171" s="487"/>
      <c r="L171" s="487"/>
      <c r="M171" s="487"/>
      <c r="N171" s="487"/>
      <c r="O171" s="487"/>
      <c r="P171" s="487"/>
      <c r="Q171" s="512"/>
      <c r="R171" s="530">
        <f t="shared" si="2"/>
        <v>0</v>
      </c>
      <c r="S171" s="541"/>
      <c r="T171" s="541"/>
      <c r="U171" s="579"/>
      <c r="V171" s="594"/>
      <c r="W171" s="580"/>
      <c r="X171" s="607"/>
      <c r="Y171" s="618">
        <f>MONTH('４（金銭出納簿・今年度）'!$A171)</f>
        <v>1</v>
      </c>
    </row>
    <row r="172" spans="1:25" s="375" customFormat="1" ht="30" hidden="1" customHeight="1">
      <c r="A172" s="387"/>
      <c r="B172" s="407"/>
      <c r="C172" s="431"/>
      <c r="D172" s="454"/>
      <c r="E172" s="468"/>
      <c r="F172" s="487"/>
      <c r="G172" s="487"/>
      <c r="H172" s="487"/>
      <c r="I172" s="487"/>
      <c r="J172" s="487"/>
      <c r="K172" s="487"/>
      <c r="L172" s="487"/>
      <c r="M172" s="487"/>
      <c r="N172" s="487"/>
      <c r="O172" s="487"/>
      <c r="P172" s="487"/>
      <c r="Q172" s="512"/>
      <c r="R172" s="530">
        <f t="shared" si="2"/>
        <v>0</v>
      </c>
      <c r="S172" s="541"/>
      <c r="T172" s="541"/>
      <c r="U172" s="579"/>
      <c r="V172" s="594"/>
      <c r="W172" s="580"/>
      <c r="X172" s="607"/>
      <c r="Y172" s="618">
        <f>MONTH('４（金銭出納簿・今年度）'!$A172)</f>
        <v>1</v>
      </c>
    </row>
    <row r="173" spans="1:25" s="375" customFormat="1" ht="30" hidden="1" customHeight="1">
      <c r="A173" s="387"/>
      <c r="B173" s="407"/>
      <c r="C173" s="431"/>
      <c r="D173" s="454"/>
      <c r="E173" s="468"/>
      <c r="F173" s="487"/>
      <c r="G173" s="487"/>
      <c r="H173" s="487"/>
      <c r="I173" s="487"/>
      <c r="J173" s="487"/>
      <c r="K173" s="487"/>
      <c r="L173" s="487"/>
      <c r="M173" s="487"/>
      <c r="N173" s="487"/>
      <c r="O173" s="487"/>
      <c r="P173" s="487"/>
      <c r="Q173" s="512"/>
      <c r="R173" s="530">
        <f t="shared" si="2"/>
        <v>0</v>
      </c>
      <c r="S173" s="541"/>
      <c r="T173" s="541"/>
      <c r="U173" s="579"/>
      <c r="V173" s="594"/>
      <c r="W173" s="580"/>
      <c r="X173" s="607"/>
      <c r="Y173" s="618">
        <f>MONTH('４（金銭出納簿・今年度）'!$A173)</f>
        <v>1</v>
      </c>
    </row>
    <row r="174" spans="1:25" s="375" customFormat="1" ht="30" hidden="1" customHeight="1">
      <c r="A174" s="388"/>
      <c r="B174" s="409"/>
      <c r="C174" s="432"/>
      <c r="D174" s="455"/>
      <c r="E174" s="469"/>
      <c r="F174" s="488"/>
      <c r="G174" s="488"/>
      <c r="H174" s="488"/>
      <c r="I174" s="488"/>
      <c r="J174" s="488"/>
      <c r="K174" s="488"/>
      <c r="L174" s="488"/>
      <c r="M174" s="488"/>
      <c r="N174" s="488"/>
      <c r="O174" s="488"/>
      <c r="P174" s="488"/>
      <c r="Q174" s="513"/>
      <c r="R174" s="530">
        <f t="shared" si="2"/>
        <v>0</v>
      </c>
      <c r="S174" s="542"/>
      <c r="T174" s="542"/>
      <c r="U174" s="579"/>
      <c r="V174" s="594"/>
      <c r="W174" s="580"/>
      <c r="X174" s="607"/>
      <c r="Y174" s="618">
        <f>MONTH('４（金銭出納簿・今年度）'!$A174)</f>
        <v>1</v>
      </c>
    </row>
    <row r="175" spans="1:25" s="376" customFormat="1" ht="30" hidden="1" customHeight="1">
      <c r="A175" s="388"/>
      <c r="B175" s="409"/>
      <c r="C175" s="432"/>
      <c r="D175" s="455"/>
      <c r="E175" s="469"/>
      <c r="F175" s="488"/>
      <c r="G175" s="488"/>
      <c r="H175" s="488"/>
      <c r="I175" s="488"/>
      <c r="J175" s="488"/>
      <c r="K175" s="488"/>
      <c r="L175" s="488"/>
      <c r="M175" s="488"/>
      <c r="N175" s="488"/>
      <c r="O175" s="488"/>
      <c r="P175" s="488"/>
      <c r="Q175" s="513"/>
      <c r="R175" s="530">
        <f t="shared" si="2"/>
        <v>0</v>
      </c>
      <c r="S175" s="542"/>
      <c r="T175" s="542"/>
      <c r="U175" s="579"/>
      <c r="V175" s="594"/>
      <c r="W175" s="580"/>
      <c r="X175" s="607"/>
      <c r="Y175" s="618">
        <f>MONTH('４（金銭出納簿・今年度）'!$A175)</f>
        <v>1</v>
      </c>
    </row>
    <row r="176" spans="1:25" s="376" customFormat="1" ht="30" hidden="1" customHeight="1">
      <c r="A176" s="388"/>
      <c r="B176" s="408"/>
      <c r="C176" s="432"/>
      <c r="D176" s="455"/>
      <c r="E176" s="469"/>
      <c r="F176" s="488"/>
      <c r="G176" s="488"/>
      <c r="H176" s="488"/>
      <c r="I176" s="488"/>
      <c r="J176" s="488"/>
      <c r="K176" s="488"/>
      <c r="L176" s="488"/>
      <c r="M176" s="488"/>
      <c r="N176" s="488"/>
      <c r="O176" s="488"/>
      <c r="P176" s="488"/>
      <c r="Q176" s="513"/>
      <c r="R176" s="530">
        <f t="shared" si="2"/>
        <v>0</v>
      </c>
      <c r="S176" s="542"/>
      <c r="T176" s="542"/>
      <c r="U176" s="579"/>
      <c r="V176" s="594"/>
      <c r="W176" s="580"/>
      <c r="X176" s="607"/>
      <c r="Y176" s="618">
        <f>MONTH('４（金銭出納簿・今年度）'!$A176)</f>
        <v>1</v>
      </c>
    </row>
    <row r="177" spans="1:25" s="376" customFormat="1" ht="30" hidden="1" customHeight="1">
      <c r="A177" s="388"/>
      <c r="B177" s="407"/>
      <c r="C177" s="432"/>
      <c r="D177" s="455"/>
      <c r="E177" s="469"/>
      <c r="F177" s="488"/>
      <c r="G177" s="488"/>
      <c r="H177" s="488"/>
      <c r="I177" s="488"/>
      <c r="J177" s="488"/>
      <c r="K177" s="488"/>
      <c r="L177" s="488"/>
      <c r="M177" s="488"/>
      <c r="N177" s="488"/>
      <c r="O177" s="488"/>
      <c r="P177" s="488"/>
      <c r="Q177" s="513"/>
      <c r="R177" s="530">
        <f t="shared" si="2"/>
        <v>0</v>
      </c>
      <c r="S177" s="542"/>
      <c r="T177" s="542"/>
      <c r="U177" s="579"/>
      <c r="V177" s="594"/>
      <c r="W177" s="580"/>
      <c r="X177" s="607"/>
      <c r="Y177" s="618">
        <f>MONTH('４（金銭出納簿・今年度）'!$A177)</f>
        <v>1</v>
      </c>
    </row>
    <row r="178" spans="1:25" s="376" customFormat="1" ht="30" hidden="1" customHeight="1">
      <c r="A178" s="388"/>
      <c r="B178" s="408"/>
      <c r="C178" s="432"/>
      <c r="D178" s="455"/>
      <c r="E178" s="469"/>
      <c r="F178" s="488"/>
      <c r="G178" s="488"/>
      <c r="H178" s="488"/>
      <c r="I178" s="488"/>
      <c r="J178" s="488"/>
      <c r="K178" s="488"/>
      <c r="L178" s="488"/>
      <c r="M178" s="488"/>
      <c r="N178" s="488"/>
      <c r="O178" s="488"/>
      <c r="P178" s="488"/>
      <c r="Q178" s="513"/>
      <c r="R178" s="530">
        <f t="shared" si="2"/>
        <v>0</v>
      </c>
      <c r="S178" s="542"/>
      <c r="T178" s="542"/>
      <c r="U178" s="579"/>
      <c r="V178" s="594"/>
      <c r="W178" s="580"/>
      <c r="X178" s="607"/>
      <c r="Y178" s="618">
        <f>MONTH('４（金銭出納簿・今年度）'!$A178)</f>
        <v>1</v>
      </c>
    </row>
    <row r="179" spans="1:25" s="376" customFormat="1" ht="30" hidden="1" customHeight="1">
      <c r="A179" s="388"/>
      <c r="B179" s="409"/>
      <c r="C179" s="432"/>
      <c r="D179" s="455"/>
      <c r="E179" s="469"/>
      <c r="F179" s="488"/>
      <c r="G179" s="488"/>
      <c r="H179" s="488"/>
      <c r="I179" s="488"/>
      <c r="J179" s="488"/>
      <c r="K179" s="488"/>
      <c r="L179" s="488"/>
      <c r="M179" s="488"/>
      <c r="N179" s="488"/>
      <c r="O179" s="488"/>
      <c r="P179" s="488"/>
      <c r="Q179" s="513"/>
      <c r="R179" s="530">
        <f t="shared" si="2"/>
        <v>0</v>
      </c>
      <c r="S179" s="542"/>
      <c r="T179" s="542"/>
      <c r="U179" s="579"/>
      <c r="V179" s="594"/>
      <c r="W179" s="580"/>
      <c r="X179" s="607"/>
      <c r="Y179" s="618">
        <f>MONTH('４（金銭出納簿・今年度）'!$A179)</f>
        <v>1</v>
      </c>
    </row>
    <row r="180" spans="1:25" s="376" customFormat="1" ht="30" hidden="1" customHeight="1">
      <c r="A180" s="388"/>
      <c r="B180" s="409"/>
      <c r="C180" s="432"/>
      <c r="D180" s="455"/>
      <c r="E180" s="469"/>
      <c r="F180" s="488"/>
      <c r="G180" s="488"/>
      <c r="H180" s="488"/>
      <c r="I180" s="488"/>
      <c r="J180" s="488"/>
      <c r="K180" s="488"/>
      <c r="L180" s="488"/>
      <c r="M180" s="488"/>
      <c r="N180" s="488"/>
      <c r="O180" s="488"/>
      <c r="P180" s="488"/>
      <c r="Q180" s="513"/>
      <c r="R180" s="530">
        <f t="shared" si="2"/>
        <v>0</v>
      </c>
      <c r="S180" s="542"/>
      <c r="T180" s="542"/>
      <c r="U180" s="579"/>
      <c r="V180" s="594"/>
      <c r="W180" s="580"/>
      <c r="X180" s="607"/>
      <c r="Y180" s="618">
        <f>MONTH('４（金銭出納簿・今年度）'!$A180)</f>
        <v>1</v>
      </c>
    </row>
    <row r="181" spans="1:25" s="376" customFormat="1" ht="30" hidden="1" customHeight="1">
      <c r="A181" s="388"/>
      <c r="B181" s="409"/>
      <c r="C181" s="432"/>
      <c r="D181" s="455"/>
      <c r="E181" s="469"/>
      <c r="F181" s="488"/>
      <c r="G181" s="488"/>
      <c r="H181" s="488"/>
      <c r="I181" s="488"/>
      <c r="J181" s="488"/>
      <c r="K181" s="488"/>
      <c r="L181" s="488"/>
      <c r="M181" s="488"/>
      <c r="N181" s="488"/>
      <c r="O181" s="488"/>
      <c r="P181" s="488"/>
      <c r="Q181" s="513"/>
      <c r="R181" s="530">
        <f t="shared" si="2"/>
        <v>0</v>
      </c>
      <c r="S181" s="542"/>
      <c r="T181" s="542"/>
      <c r="U181" s="579"/>
      <c r="V181" s="594"/>
      <c r="W181" s="580"/>
      <c r="X181" s="607"/>
      <c r="Y181" s="618">
        <f>MONTH('４（金銭出納簿・今年度）'!$A181)</f>
        <v>1</v>
      </c>
    </row>
    <row r="182" spans="1:25" s="376" customFormat="1" ht="30" hidden="1" customHeight="1">
      <c r="A182" s="388"/>
      <c r="B182" s="409"/>
      <c r="C182" s="432"/>
      <c r="D182" s="455"/>
      <c r="E182" s="469"/>
      <c r="F182" s="488"/>
      <c r="G182" s="488"/>
      <c r="H182" s="488"/>
      <c r="I182" s="488"/>
      <c r="J182" s="488"/>
      <c r="K182" s="488"/>
      <c r="L182" s="488"/>
      <c r="M182" s="488"/>
      <c r="N182" s="488"/>
      <c r="O182" s="488"/>
      <c r="P182" s="488"/>
      <c r="Q182" s="513"/>
      <c r="R182" s="530">
        <f t="shared" si="2"/>
        <v>0</v>
      </c>
      <c r="S182" s="542"/>
      <c r="T182" s="542"/>
      <c r="U182" s="579"/>
      <c r="V182" s="594"/>
      <c r="W182" s="580"/>
      <c r="X182" s="607"/>
      <c r="Y182" s="618">
        <f>MONTH('４（金銭出納簿・今年度）'!$A182)</f>
        <v>1</v>
      </c>
    </row>
    <row r="183" spans="1:25" s="376" customFormat="1" ht="30" hidden="1" customHeight="1">
      <c r="A183" s="388"/>
      <c r="B183" s="409"/>
      <c r="C183" s="432"/>
      <c r="D183" s="455"/>
      <c r="E183" s="469"/>
      <c r="F183" s="488"/>
      <c r="G183" s="488"/>
      <c r="H183" s="488"/>
      <c r="I183" s="488"/>
      <c r="J183" s="488"/>
      <c r="K183" s="488"/>
      <c r="L183" s="488"/>
      <c r="M183" s="488"/>
      <c r="N183" s="488"/>
      <c r="O183" s="488"/>
      <c r="P183" s="488"/>
      <c r="Q183" s="513"/>
      <c r="R183" s="530">
        <f t="shared" si="2"/>
        <v>0</v>
      </c>
      <c r="S183" s="542"/>
      <c r="T183" s="542"/>
      <c r="U183" s="579"/>
      <c r="V183" s="594"/>
      <c r="W183" s="580"/>
      <c r="X183" s="607"/>
      <c r="Y183" s="618">
        <f>MONTH('４（金銭出納簿・今年度）'!$A183)</f>
        <v>1</v>
      </c>
    </row>
    <row r="184" spans="1:25" s="376" customFormat="1" ht="30" hidden="1" customHeight="1">
      <c r="A184" s="388"/>
      <c r="B184" s="409"/>
      <c r="C184" s="432"/>
      <c r="D184" s="455"/>
      <c r="E184" s="469"/>
      <c r="F184" s="488"/>
      <c r="G184" s="488"/>
      <c r="H184" s="488"/>
      <c r="I184" s="488"/>
      <c r="J184" s="488"/>
      <c r="K184" s="488"/>
      <c r="L184" s="488"/>
      <c r="M184" s="488"/>
      <c r="N184" s="488"/>
      <c r="O184" s="488"/>
      <c r="P184" s="488"/>
      <c r="Q184" s="513"/>
      <c r="R184" s="530">
        <f t="shared" si="2"/>
        <v>0</v>
      </c>
      <c r="S184" s="542"/>
      <c r="T184" s="542"/>
      <c r="U184" s="579"/>
      <c r="V184" s="594"/>
      <c r="W184" s="580"/>
      <c r="X184" s="607"/>
      <c r="Y184" s="618">
        <f>MONTH('４（金銭出納簿・今年度）'!$A184)</f>
        <v>1</v>
      </c>
    </row>
    <row r="185" spans="1:25" s="376" customFormat="1" ht="30" hidden="1" customHeight="1">
      <c r="A185" s="388"/>
      <c r="B185" s="409"/>
      <c r="C185" s="432"/>
      <c r="D185" s="455"/>
      <c r="E185" s="469"/>
      <c r="F185" s="488"/>
      <c r="G185" s="488"/>
      <c r="H185" s="488"/>
      <c r="I185" s="488"/>
      <c r="J185" s="488"/>
      <c r="K185" s="488"/>
      <c r="L185" s="488"/>
      <c r="M185" s="488"/>
      <c r="N185" s="488"/>
      <c r="O185" s="488"/>
      <c r="P185" s="488"/>
      <c r="Q185" s="513"/>
      <c r="R185" s="530">
        <f t="shared" si="2"/>
        <v>0</v>
      </c>
      <c r="S185" s="542"/>
      <c r="T185" s="542"/>
      <c r="U185" s="579"/>
      <c r="V185" s="594"/>
      <c r="W185" s="580"/>
      <c r="X185" s="607"/>
      <c r="Y185" s="618">
        <f>MONTH('４（金銭出納簿・今年度）'!$A185)</f>
        <v>1</v>
      </c>
    </row>
    <row r="186" spans="1:25" s="376" customFormat="1" ht="30" hidden="1" customHeight="1">
      <c r="A186" s="388"/>
      <c r="B186" s="409"/>
      <c r="C186" s="432"/>
      <c r="D186" s="455"/>
      <c r="E186" s="469"/>
      <c r="F186" s="488"/>
      <c r="G186" s="488"/>
      <c r="H186" s="488"/>
      <c r="I186" s="488"/>
      <c r="J186" s="488"/>
      <c r="K186" s="488"/>
      <c r="L186" s="488"/>
      <c r="M186" s="488"/>
      <c r="N186" s="488"/>
      <c r="O186" s="488"/>
      <c r="P186" s="488"/>
      <c r="Q186" s="513"/>
      <c r="R186" s="530">
        <f t="shared" si="2"/>
        <v>0</v>
      </c>
      <c r="S186" s="542"/>
      <c r="T186" s="542"/>
      <c r="U186" s="579"/>
      <c r="V186" s="594"/>
      <c r="W186" s="580"/>
      <c r="X186" s="607"/>
      <c r="Y186" s="618">
        <f>MONTH('４（金銭出納簿・今年度）'!$A186)</f>
        <v>1</v>
      </c>
    </row>
    <row r="187" spans="1:25" s="376" customFormat="1" ht="30" hidden="1" customHeight="1">
      <c r="A187" s="388"/>
      <c r="B187" s="409"/>
      <c r="C187" s="432"/>
      <c r="D187" s="455"/>
      <c r="E187" s="469"/>
      <c r="F187" s="488"/>
      <c r="G187" s="488"/>
      <c r="H187" s="488"/>
      <c r="I187" s="488"/>
      <c r="J187" s="488"/>
      <c r="K187" s="488"/>
      <c r="L187" s="488"/>
      <c r="M187" s="488"/>
      <c r="N187" s="488"/>
      <c r="O187" s="488"/>
      <c r="P187" s="488"/>
      <c r="Q187" s="513"/>
      <c r="R187" s="530">
        <f t="shared" si="2"/>
        <v>0</v>
      </c>
      <c r="S187" s="542"/>
      <c r="T187" s="542"/>
      <c r="U187" s="579"/>
      <c r="V187" s="594"/>
      <c r="W187" s="580"/>
      <c r="X187" s="607"/>
      <c r="Y187" s="618">
        <f>MONTH('４（金銭出納簿・今年度）'!$A187)</f>
        <v>1</v>
      </c>
    </row>
    <row r="188" spans="1:25" s="376" customFormat="1" ht="30" hidden="1" customHeight="1">
      <c r="A188" s="388"/>
      <c r="B188" s="409"/>
      <c r="C188" s="432"/>
      <c r="D188" s="455"/>
      <c r="E188" s="469"/>
      <c r="F188" s="488"/>
      <c r="G188" s="488"/>
      <c r="H188" s="488"/>
      <c r="I188" s="488"/>
      <c r="J188" s="488"/>
      <c r="K188" s="488"/>
      <c r="L188" s="488"/>
      <c r="M188" s="488"/>
      <c r="N188" s="488"/>
      <c r="O188" s="488"/>
      <c r="P188" s="488"/>
      <c r="Q188" s="513"/>
      <c r="R188" s="530">
        <f t="shared" si="2"/>
        <v>0</v>
      </c>
      <c r="S188" s="542"/>
      <c r="T188" s="542"/>
      <c r="U188" s="579"/>
      <c r="V188" s="594"/>
      <c r="W188" s="580"/>
      <c r="X188" s="607"/>
      <c r="Y188" s="618">
        <f>MONTH('４（金銭出納簿・今年度）'!$A188)</f>
        <v>1</v>
      </c>
    </row>
    <row r="189" spans="1:25" s="376" customFormat="1" ht="30" hidden="1" customHeight="1">
      <c r="A189" s="388"/>
      <c r="B189" s="409"/>
      <c r="C189" s="432"/>
      <c r="D189" s="455"/>
      <c r="E189" s="469"/>
      <c r="F189" s="488"/>
      <c r="G189" s="488"/>
      <c r="H189" s="488"/>
      <c r="I189" s="488"/>
      <c r="J189" s="488"/>
      <c r="K189" s="488"/>
      <c r="L189" s="488"/>
      <c r="M189" s="488"/>
      <c r="N189" s="488"/>
      <c r="O189" s="488"/>
      <c r="P189" s="488"/>
      <c r="Q189" s="513"/>
      <c r="R189" s="530">
        <f t="shared" si="2"/>
        <v>0</v>
      </c>
      <c r="S189" s="542"/>
      <c r="T189" s="542"/>
      <c r="U189" s="579"/>
      <c r="V189" s="594"/>
      <c r="W189" s="580"/>
      <c r="X189" s="607"/>
      <c r="Y189" s="618">
        <f>MONTH('４（金銭出納簿・今年度）'!$A189)</f>
        <v>1</v>
      </c>
    </row>
    <row r="190" spans="1:25" s="376" customFormat="1" ht="30" hidden="1" customHeight="1">
      <c r="A190" s="388"/>
      <c r="B190" s="409"/>
      <c r="C190" s="432"/>
      <c r="D190" s="455"/>
      <c r="E190" s="469"/>
      <c r="F190" s="488"/>
      <c r="G190" s="488"/>
      <c r="H190" s="488"/>
      <c r="I190" s="488"/>
      <c r="J190" s="488"/>
      <c r="K190" s="488"/>
      <c r="L190" s="488"/>
      <c r="M190" s="488"/>
      <c r="N190" s="488"/>
      <c r="O190" s="488"/>
      <c r="P190" s="488"/>
      <c r="Q190" s="513"/>
      <c r="R190" s="530">
        <f t="shared" si="2"/>
        <v>0</v>
      </c>
      <c r="S190" s="542"/>
      <c r="T190" s="542"/>
      <c r="U190" s="579"/>
      <c r="V190" s="594"/>
      <c r="W190" s="580"/>
      <c r="X190" s="607"/>
      <c r="Y190" s="618">
        <f>MONTH('４（金銭出納簿・今年度）'!$A190)</f>
        <v>1</v>
      </c>
    </row>
    <row r="191" spans="1:25" s="376" customFormat="1" ht="30" hidden="1" customHeight="1">
      <c r="A191" s="388"/>
      <c r="B191" s="409"/>
      <c r="C191" s="432"/>
      <c r="D191" s="455"/>
      <c r="E191" s="469"/>
      <c r="F191" s="488"/>
      <c r="G191" s="488"/>
      <c r="H191" s="488"/>
      <c r="I191" s="488"/>
      <c r="J191" s="488"/>
      <c r="K191" s="488"/>
      <c r="L191" s="488"/>
      <c r="M191" s="488"/>
      <c r="N191" s="488"/>
      <c r="O191" s="488"/>
      <c r="P191" s="488"/>
      <c r="Q191" s="513"/>
      <c r="R191" s="530">
        <f t="shared" si="2"/>
        <v>0</v>
      </c>
      <c r="S191" s="542"/>
      <c r="T191" s="542"/>
      <c r="U191" s="579"/>
      <c r="V191" s="594"/>
      <c r="W191" s="580"/>
      <c r="X191" s="607"/>
      <c r="Y191" s="618">
        <f>MONTH('４（金銭出納簿・今年度）'!$A191)</f>
        <v>1</v>
      </c>
    </row>
    <row r="192" spans="1:25" s="376" customFormat="1" ht="30" hidden="1" customHeight="1">
      <c r="A192" s="388"/>
      <c r="B192" s="409"/>
      <c r="C192" s="432"/>
      <c r="D192" s="455"/>
      <c r="E192" s="469"/>
      <c r="F192" s="488"/>
      <c r="G192" s="488"/>
      <c r="H192" s="488"/>
      <c r="I192" s="488"/>
      <c r="J192" s="488"/>
      <c r="K192" s="488"/>
      <c r="L192" s="488"/>
      <c r="M192" s="488"/>
      <c r="N192" s="488"/>
      <c r="O192" s="488"/>
      <c r="P192" s="488"/>
      <c r="Q192" s="513"/>
      <c r="R192" s="530">
        <f t="shared" si="2"/>
        <v>0</v>
      </c>
      <c r="S192" s="542"/>
      <c r="T192" s="542"/>
      <c r="U192" s="579"/>
      <c r="V192" s="594"/>
      <c r="W192" s="580"/>
      <c r="X192" s="607"/>
      <c r="Y192" s="618">
        <f>MONTH('４（金銭出納簿・今年度）'!$A192)</f>
        <v>1</v>
      </c>
    </row>
    <row r="193" spans="1:25" s="376" customFormat="1" ht="30" hidden="1" customHeight="1">
      <c r="A193" s="388"/>
      <c r="B193" s="409"/>
      <c r="C193" s="432"/>
      <c r="D193" s="455"/>
      <c r="E193" s="469"/>
      <c r="F193" s="488"/>
      <c r="G193" s="488"/>
      <c r="H193" s="488"/>
      <c r="I193" s="488"/>
      <c r="J193" s="488"/>
      <c r="K193" s="488"/>
      <c r="L193" s="488"/>
      <c r="M193" s="488"/>
      <c r="N193" s="488"/>
      <c r="O193" s="488"/>
      <c r="P193" s="488"/>
      <c r="Q193" s="513"/>
      <c r="R193" s="530">
        <f t="shared" si="2"/>
        <v>0</v>
      </c>
      <c r="S193" s="542"/>
      <c r="T193" s="542"/>
      <c r="U193" s="579"/>
      <c r="V193" s="594"/>
      <c r="W193" s="580"/>
      <c r="X193" s="607"/>
      <c r="Y193" s="618">
        <f>MONTH('４（金銭出納簿・今年度）'!$A193)</f>
        <v>1</v>
      </c>
    </row>
    <row r="194" spans="1:25" s="376" customFormat="1" ht="30" hidden="1" customHeight="1">
      <c r="A194" s="388"/>
      <c r="B194" s="409"/>
      <c r="C194" s="432"/>
      <c r="D194" s="455"/>
      <c r="E194" s="469"/>
      <c r="F194" s="488"/>
      <c r="G194" s="488"/>
      <c r="H194" s="488"/>
      <c r="I194" s="488"/>
      <c r="J194" s="488"/>
      <c r="K194" s="488"/>
      <c r="L194" s="488"/>
      <c r="M194" s="488"/>
      <c r="N194" s="488"/>
      <c r="O194" s="488"/>
      <c r="P194" s="488"/>
      <c r="Q194" s="513"/>
      <c r="R194" s="530">
        <f t="shared" si="2"/>
        <v>0</v>
      </c>
      <c r="S194" s="542"/>
      <c r="T194" s="542"/>
      <c r="U194" s="579"/>
      <c r="V194" s="594"/>
      <c r="W194" s="580"/>
      <c r="X194" s="607"/>
      <c r="Y194" s="618">
        <f>MONTH('４（金銭出納簿・今年度）'!$A194)</f>
        <v>1</v>
      </c>
    </row>
    <row r="195" spans="1:25" s="376" customFormat="1" ht="30" hidden="1" customHeight="1">
      <c r="A195" s="388"/>
      <c r="B195" s="409"/>
      <c r="C195" s="432"/>
      <c r="D195" s="455"/>
      <c r="E195" s="469"/>
      <c r="F195" s="488"/>
      <c r="G195" s="488"/>
      <c r="H195" s="488"/>
      <c r="I195" s="488"/>
      <c r="J195" s="488"/>
      <c r="K195" s="488"/>
      <c r="L195" s="488"/>
      <c r="M195" s="488"/>
      <c r="N195" s="488"/>
      <c r="O195" s="488"/>
      <c r="P195" s="488"/>
      <c r="Q195" s="513"/>
      <c r="R195" s="530">
        <f t="shared" si="2"/>
        <v>0</v>
      </c>
      <c r="S195" s="542"/>
      <c r="T195" s="542"/>
      <c r="U195" s="579"/>
      <c r="V195" s="594"/>
      <c r="W195" s="580"/>
      <c r="X195" s="607"/>
      <c r="Y195" s="618">
        <f>MONTH('４（金銭出納簿・今年度）'!$A195)</f>
        <v>1</v>
      </c>
    </row>
    <row r="196" spans="1:25" s="376" customFormat="1" ht="30" hidden="1" customHeight="1">
      <c r="A196" s="388"/>
      <c r="B196" s="409"/>
      <c r="C196" s="432"/>
      <c r="D196" s="455"/>
      <c r="E196" s="469"/>
      <c r="F196" s="488"/>
      <c r="G196" s="488"/>
      <c r="H196" s="488"/>
      <c r="I196" s="488"/>
      <c r="J196" s="488"/>
      <c r="K196" s="488"/>
      <c r="L196" s="488"/>
      <c r="M196" s="488"/>
      <c r="N196" s="488"/>
      <c r="O196" s="488"/>
      <c r="P196" s="488"/>
      <c r="Q196" s="513"/>
      <c r="R196" s="530">
        <f t="shared" si="2"/>
        <v>0</v>
      </c>
      <c r="S196" s="542"/>
      <c r="T196" s="542"/>
      <c r="U196" s="579"/>
      <c r="V196" s="594"/>
      <c r="W196" s="580"/>
      <c r="X196" s="607"/>
      <c r="Y196" s="618">
        <f>MONTH('４（金銭出納簿・今年度）'!$A196)</f>
        <v>1</v>
      </c>
    </row>
    <row r="197" spans="1:25" s="376" customFormat="1" ht="30" hidden="1" customHeight="1">
      <c r="A197" s="388"/>
      <c r="B197" s="409"/>
      <c r="C197" s="432"/>
      <c r="D197" s="455"/>
      <c r="E197" s="469"/>
      <c r="F197" s="488"/>
      <c r="G197" s="488"/>
      <c r="H197" s="488"/>
      <c r="I197" s="488"/>
      <c r="J197" s="488"/>
      <c r="K197" s="488"/>
      <c r="L197" s="488"/>
      <c r="M197" s="488"/>
      <c r="N197" s="488"/>
      <c r="O197" s="488"/>
      <c r="P197" s="488"/>
      <c r="Q197" s="513"/>
      <c r="R197" s="530">
        <f t="shared" si="2"/>
        <v>0</v>
      </c>
      <c r="S197" s="542"/>
      <c r="T197" s="542"/>
      <c r="U197" s="579"/>
      <c r="V197" s="594"/>
      <c r="W197" s="580"/>
      <c r="X197" s="607"/>
      <c r="Y197" s="618">
        <f>MONTH('４（金銭出納簿・今年度）'!$A197)</f>
        <v>1</v>
      </c>
    </row>
    <row r="198" spans="1:25" s="376" customFormat="1" ht="30" hidden="1" customHeight="1">
      <c r="A198" s="388"/>
      <c r="B198" s="409"/>
      <c r="C198" s="432"/>
      <c r="D198" s="455"/>
      <c r="E198" s="469"/>
      <c r="F198" s="488"/>
      <c r="G198" s="488"/>
      <c r="H198" s="488"/>
      <c r="I198" s="488"/>
      <c r="J198" s="488"/>
      <c r="K198" s="488"/>
      <c r="L198" s="488"/>
      <c r="M198" s="488"/>
      <c r="N198" s="488"/>
      <c r="O198" s="488"/>
      <c r="P198" s="488"/>
      <c r="Q198" s="513"/>
      <c r="R198" s="530">
        <f t="shared" si="2"/>
        <v>0</v>
      </c>
      <c r="S198" s="542"/>
      <c r="T198" s="542"/>
      <c r="U198" s="579"/>
      <c r="V198" s="594"/>
      <c r="W198" s="580"/>
      <c r="X198" s="607"/>
      <c r="Y198" s="618">
        <f>MONTH('４（金銭出納簿・今年度）'!$A198)</f>
        <v>1</v>
      </c>
    </row>
    <row r="199" spans="1:25" s="376" customFormat="1" ht="30" hidden="1" customHeight="1">
      <c r="A199" s="388"/>
      <c r="B199" s="409"/>
      <c r="C199" s="432"/>
      <c r="D199" s="455"/>
      <c r="E199" s="469"/>
      <c r="F199" s="488"/>
      <c r="G199" s="488"/>
      <c r="H199" s="488"/>
      <c r="I199" s="488"/>
      <c r="J199" s="488"/>
      <c r="K199" s="488"/>
      <c r="L199" s="488"/>
      <c r="M199" s="488"/>
      <c r="N199" s="488"/>
      <c r="O199" s="488"/>
      <c r="P199" s="488"/>
      <c r="Q199" s="513"/>
      <c r="R199" s="530">
        <f t="shared" si="2"/>
        <v>0</v>
      </c>
      <c r="S199" s="542"/>
      <c r="T199" s="542"/>
      <c r="U199" s="579"/>
      <c r="V199" s="594"/>
      <c r="W199" s="580"/>
      <c r="X199" s="607"/>
      <c r="Y199" s="618">
        <f>MONTH('４（金銭出納簿・今年度）'!$A199)</f>
        <v>1</v>
      </c>
    </row>
    <row r="200" spans="1:25" s="376" customFormat="1" ht="30" hidden="1" customHeight="1">
      <c r="A200" s="388"/>
      <c r="B200" s="409"/>
      <c r="C200" s="432"/>
      <c r="D200" s="455"/>
      <c r="E200" s="469"/>
      <c r="F200" s="488"/>
      <c r="G200" s="488"/>
      <c r="H200" s="488"/>
      <c r="I200" s="488"/>
      <c r="J200" s="488"/>
      <c r="K200" s="488"/>
      <c r="L200" s="488"/>
      <c r="M200" s="488"/>
      <c r="N200" s="488"/>
      <c r="O200" s="488"/>
      <c r="P200" s="488"/>
      <c r="Q200" s="513"/>
      <c r="R200" s="530">
        <f t="shared" si="2"/>
        <v>0</v>
      </c>
      <c r="S200" s="542"/>
      <c r="T200" s="542"/>
      <c r="U200" s="579"/>
      <c r="V200" s="594"/>
      <c r="W200" s="580"/>
      <c r="X200" s="607"/>
      <c r="Y200" s="618">
        <f>MONTH('４（金銭出納簿・今年度）'!$A200)</f>
        <v>1</v>
      </c>
    </row>
    <row r="201" spans="1:25" s="376" customFormat="1" ht="30" hidden="1" customHeight="1">
      <c r="A201" s="388"/>
      <c r="B201" s="409"/>
      <c r="C201" s="432"/>
      <c r="D201" s="455"/>
      <c r="E201" s="469"/>
      <c r="F201" s="488"/>
      <c r="G201" s="488"/>
      <c r="H201" s="488"/>
      <c r="I201" s="488"/>
      <c r="J201" s="488"/>
      <c r="K201" s="488"/>
      <c r="L201" s="488"/>
      <c r="M201" s="488"/>
      <c r="N201" s="488"/>
      <c r="O201" s="488"/>
      <c r="P201" s="488"/>
      <c r="Q201" s="513"/>
      <c r="R201" s="530">
        <f t="shared" si="2"/>
        <v>0</v>
      </c>
      <c r="S201" s="542"/>
      <c r="T201" s="542"/>
      <c r="U201" s="579"/>
      <c r="V201" s="594"/>
      <c r="W201" s="580"/>
      <c r="X201" s="607"/>
      <c r="Y201" s="618">
        <f>MONTH('４（金銭出納簿・今年度）'!$A201)</f>
        <v>1</v>
      </c>
    </row>
    <row r="202" spans="1:25" s="376" customFormat="1" ht="30" hidden="1" customHeight="1">
      <c r="A202" s="388"/>
      <c r="B202" s="409"/>
      <c r="C202" s="432"/>
      <c r="D202" s="455"/>
      <c r="E202" s="469"/>
      <c r="F202" s="488"/>
      <c r="G202" s="488"/>
      <c r="H202" s="488"/>
      <c r="I202" s="488"/>
      <c r="J202" s="488"/>
      <c r="K202" s="488"/>
      <c r="L202" s="488"/>
      <c r="M202" s="488"/>
      <c r="N202" s="488"/>
      <c r="O202" s="488"/>
      <c r="P202" s="488"/>
      <c r="Q202" s="513"/>
      <c r="R202" s="530">
        <f t="shared" si="2"/>
        <v>0</v>
      </c>
      <c r="S202" s="542"/>
      <c r="T202" s="542"/>
      <c r="U202" s="579"/>
      <c r="V202" s="594"/>
      <c r="W202" s="580"/>
      <c r="X202" s="607"/>
      <c r="Y202" s="618">
        <f>MONTH('４（金銭出納簿・今年度）'!$A202)</f>
        <v>1</v>
      </c>
    </row>
    <row r="203" spans="1:25" s="376" customFormat="1" ht="30" hidden="1" customHeight="1">
      <c r="A203" s="388"/>
      <c r="B203" s="409"/>
      <c r="C203" s="432"/>
      <c r="D203" s="455"/>
      <c r="E203" s="469"/>
      <c r="F203" s="488"/>
      <c r="G203" s="488"/>
      <c r="H203" s="488"/>
      <c r="I203" s="488"/>
      <c r="J203" s="488"/>
      <c r="K203" s="488"/>
      <c r="L203" s="488"/>
      <c r="M203" s="488"/>
      <c r="N203" s="488"/>
      <c r="O203" s="488"/>
      <c r="P203" s="488"/>
      <c r="Q203" s="513"/>
      <c r="R203" s="530">
        <f t="shared" si="2"/>
        <v>0</v>
      </c>
      <c r="S203" s="542"/>
      <c r="T203" s="542"/>
      <c r="U203" s="579"/>
      <c r="V203" s="594"/>
      <c r="W203" s="580"/>
      <c r="X203" s="607"/>
      <c r="Y203" s="618">
        <f>MONTH('４（金銭出納簿・今年度）'!$A203)</f>
        <v>1</v>
      </c>
    </row>
    <row r="204" spans="1:25" s="376" customFormat="1" ht="30" hidden="1" customHeight="1">
      <c r="A204" s="388"/>
      <c r="B204" s="409"/>
      <c r="C204" s="432"/>
      <c r="D204" s="455"/>
      <c r="E204" s="469"/>
      <c r="F204" s="488"/>
      <c r="G204" s="488"/>
      <c r="H204" s="488"/>
      <c r="I204" s="488"/>
      <c r="J204" s="488"/>
      <c r="K204" s="488"/>
      <c r="L204" s="488"/>
      <c r="M204" s="488"/>
      <c r="N204" s="488"/>
      <c r="O204" s="488"/>
      <c r="P204" s="488"/>
      <c r="Q204" s="513"/>
      <c r="R204" s="530">
        <f t="shared" ref="R204:R260" si="3">+R203+C204-SUM(D204:Q204)</f>
        <v>0</v>
      </c>
      <c r="S204" s="542"/>
      <c r="T204" s="542"/>
      <c r="U204" s="579"/>
      <c r="V204" s="594"/>
      <c r="W204" s="580"/>
      <c r="X204" s="607"/>
      <c r="Y204" s="618">
        <f>MONTH('４（金銭出納簿・今年度）'!$A204)</f>
        <v>1</v>
      </c>
    </row>
    <row r="205" spans="1:25" s="376" customFormat="1" ht="30" hidden="1" customHeight="1">
      <c r="A205" s="388"/>
      <c r="B205" s="409"/>
      <c r="C205" s="432"/>
      <c r="D205" s="455"/>
      <c r="E205" s="469"/>
      <c r="F205" s="488"/>
      <c r="G205" s="488"/>
      <c r="H205" s="488"/>
      <c r="I205" s="488"/>
      <c r="J205" s="488"/>
      <c r="K205" s="488"/>
      <c r="L205" s="488"/>
      <c r="M205" s="488"/>
      <c r="N205" s="488"/>
      <c r="O205" s="488"/>
      <c r="P205" s="488"/>
      <c r="Q205" s="513"/>
      <c r="R205" s="530">
        <f t="shared" si="3"/>
        <v>0</v>
      </c>
      <c r="S205" s="542"/>
      <c r="T205" s="542"/>
      <c r="U205" s="579"/>
      <c r="V205" s="594"/>
      <c r="W205" s="580"/>
      <c r="X205" s="607"/>
      <c r="Y205" s="618">
        <f>MONTH('４（金銭出納簿・今年度）'!$A205)</f>
        <v>1</v>
      </c>
    </row>
    <row r="206" spans="1:25" s="376" customFormat="1" ht="30" hidden="1" customHeight="1">
      <c r="A206" s="388"/>
      <c r="B206" s="409"/>
      <c r="C206" s="432"/>
      <c r="D206" s="455"/>
      <c r="E206" s="469"/>
      <c r="F206" s="488"/>
      <c r="G206" s="488"/>
      <c r="H206" s="488"/>
      <c r="I206" s="488"/>
      <c r="J206" s="488"/>
      <c r="K206" s="488"/>
      <c r="L206" s="488"/>
      <c r="M206" s="488"/>
      <c r="N206" s="488"/>
      <c r="O206" s="488"/>
      <c r="P206" s="488"/>
      <c r="Q206" s="513"/>
      <c r="R206" s="530">
        <f t="shared" si="3"/>
        <v>0</v>
      </c>
      <c r="S206" s="542"/>
      <c r="T206" s="542"/>
      <c r="U206" s="579"/>
      <c r="V206" s="594"/>
      <c r="W206" s="580"/>
      <c r="X206" s="607"/>
      <c r="Y206" s="618">
        <f>MONTH('４（金銭出納簿・今年度）'!$A206)</f>
        <v>1</v>
      </c>
    </row>
    <row r="207" spans="1:25" s="376" customFormat="1" ht="30" hidden="1" customHeight="1">
      <c r="A207" s="388"/>
      <c r="B207" s="409"/>
      <c r="C207" s="432"/>
      <c r="D207" s="455"/>
      <c r="E207" s="469"/>
      <c r="F207" s="488"/>
      <c r="G207" s="488"/>
      <c r="H207" s="488"/>
      <c r="I207" s="488"/>
      <c r="J207" s="488"/>
      <c r="K207" s="488"/>
      <c r="L207" s="488"/>
      <c r="M207" s="488"/>
      <c r="N207" s="488"/>
      <c r="O207" s="488"/>
      <c r="P207" s="488"/>
      <c r="Q207" s="513"/>
      <c r="R207" s="530">
        <f t="shared" si="3"/>
        <v>0</v>
      </c>
      <c r="S207" s="542"/>
      <c r="T207" s="542"/>
      <c r="U207" s="579"/>
      <c r="V207" s="594"/>
      <c r="W207" s="580"/>
      <c r="X207" s="607"/>
      <c r="Y207" s="618">
        <f>MONTH('４（金銭出納簿・今年度）'!$A207)</f>
        <v>1</v>
      </c>
    </row>
    <row r="208" spans="1:25" s="376" customFormat="1" ht="30" hidden="1" customHeight="1">
      <c r="A208" s="388"/>
      <c r="B208" s="409"/>
      <c r="C208" s="432"/>
      <c r="D208" s="455"/>
      <c r="E208" s="469"/>
      <c r="F208" s="488"/>
      <c r="G208" s="488"/>
      <c r="H208" s="488"/>
      <c r="I208" s="488"/>
      <c r="J208" s="488"/>
      <c r="K208" s="488"/>
      <c r="L208" s="488"/>
      <c r="M208" s="488"/>
      <c r="N208" s="488"/>
      <c r="O208" s="488"/>
      <c r="P208" s="488"/>
      <c r="Q208" s="513"/>
      <c r="R208" s="530">
        <f t="shared" si="3"/>
        <v>0</v>
      </c>
      <c r="S208" s="542"/>
      <c r="T208" s="542"/>
      <c r="U208" s="579"/>
      <c r="V208" s="594"/>
      <c r="W208" s="580"/>
      <c r="X208" s="607"/>
      <c r="Y208" s="618">
        <f>MONTH('４（金銭出納簿・今年度）'!$A208)</f>
        <v>1</v>
      </c>
    </row>
    <row r="209" spans="1:25" s="376" customFormat="1" ht="30" hidden="1" customHeight="1">
      <c r="A209" s="388"/>
      <c r="B209" s="409"/>
      <c r="C209" s="432"/>
      <c r="D209" s="455"/>
      <c r="E209" s="469"/>
      <c r="F209" s="488"/>
      <c r="G209" s="488"/>
      <c r="H209" s="488"/>
      <c r="I209" s="488"/>
      <c r="J209" s="488"/>
      <c r="K209" s="488"/>
      <c r="L209" s="488"/>
      <c r="M209" s="488"/>
      <c r="N209" s="488"/>
      <c r="O209" s="488"/>
      <c r="P209" s="488"/>
      <c r="Q209" s="513"/>
      <c r="R209" s="530">
        <f t="shared" si="3"/>
        <v>0</v>
      </c>
      <c r="S209" s="542"/>
      <c r="T209" s="542"/>
      <c r="U209" s="579"/>
      <c r="V209" s="594"/>
      <c r="W209" s="580"/>
      <c r="X209" s="607"/>
      <c r="Y209" s="618">
        <f>MONTH('４（金銭出納簿・今年度）'!$A209)</f>
        <v>1</v>
      </c>
    </row>
    <row r="210" spans="1:25" s="376" customFormat="1" ht="30" hidden="1" customHeight="1">
      <c r="A210" s="388"/>
      <c r="B210" s="409"/>
      <c r="C210" s="432"/>
      <c r="D210" s="455"/>
      <c r="E210" s="469"/>
      <c r="F210" s="488"/>
      <c r="G210" s="488"/>
      <c r="H210" s="488"/>
      <c r="I210" s="488"/>
      <c r="J210" s="488"/>
      <c r="K210" s="488"/>
      <c r="L210" s="488"/>
      <c r="M210" s="488"/>
      <c r="N210" s="488"/>
      <c r="O210" s="488"/>
      <c r="P210" s="488"/>
      <c r="Q210" s="513"/>
      <c r="R210" s="530">
        <f t="shared" si="3"/>
        <v>0</v>
      </c>
      <c r="S210" s="542"/>
      <c r="T210" s="542"/>
      <c r="U210" s="579"/>
      <c r="V210" s="594"/>
      <c r="W210" s="580"/>
      <c r="X210" s="607"/>
      <c r="Y210" s="618">
        <f>MONTH('４（金銭出納簿・今年度）'!$A210)</f>
        <v>1</v>
      </c>
    </row>
    <row r="211" spans="1:25" s="376" customFormat="1" ht="30" hidden="1" customHeight="1">
      <c r="A211" s="388"/>
      <c r="B211" s="409"/>
      <c r="C211" s="432"/>
      <c r="D211" s="455"/>
      <c r="E211" s="469"/>
      <c r="F211" s="488"/>
      <c r="G211" s="488"/>
      <c r="H211" s="488"/>
      <c r="I211" s="488"/>
      <c r="J211" s="488"/>
      <c r="K211" s="488"/>
      <c r="L211" s="488"/>
      <c r="M211" s="488"/>
      <c r="N211" s="488"/>
      <c r="O211" s="488"/>
      <c r="P211" s="488"/>
      <c r="Q211" s="513"/>
      <c r="R211" s="530">
        <f t="shared" si="3"/>
        <v>0</v>
      </c>
      <c r="S211" s="542"/>
      <c r="T211" s="542"/>
      <c r="U211" s="579"/>
      <c r="V211" s="594"/>
      <c r="W211" s="580"/>
      <c r="X211" s="607"/>
      <c r="Y211" s="618">
        <f>MONTH('４（金銭出納簿・今年度）'!$A211)</f>
        <v>1</v>
      </c>
    </row>
    <row r="212" spans="1:25" s="376" customFormat="1" ht="30" hidden="1" customHeight="1">
      <c r="A212" s="388"/>
      <c r="B212" s="409"/>
      <c r="C212" s="432"/>
      <c r="D212" s="455"/>
      <c r="E212" s="469"/>
      <c r="F212" s="488"/>
      <c r="G212" s="488"/>
      <c r="H212" s="488"/>
      <c r="I212" s="488"/>
      <c r="J212" s="488"/>
      <c r="K212" s="488"/>
      <c r="L212" s="488"/>
      <c r="M212" s="488"/>
      <c r="N212" s="488"/>
      <c r="O212" s="488"/>
      <c r="P212" s="488"/>
      <c r="Q212" s="513"/>
      <c r="R212" s="530">
        <f t="shared" si="3"/>
        <v>0</v>
      </c>
      <c r="S212" s="542"/>
      <c r="T212" s="542"/>
      <c r="U212" s="579"/>
      <c r="V212" s="594"/>
      <c r="W212" s="580"/>
      <c r="X212" s="607"/>
      <c r="Y212" s="618">
        <f>MONTH('４（金銭出納簿・今年度）'!$A212)</f>
        <v>1</v>
      </c>
    </row>
    <row r="213" spans="1:25" s="376" customFormat="1" ht="30" hidden="1" customHeight="1">
      <c r="A213" s="388"/>
      <c r="B213" s="409"/>
      <c r="C213" s="432"/>
      <c r="D213" s="455"/>
      <c r="E213" s="469"/>
      <c r="F213" s="488"/>
      <c r="G213" s="488"/>
      <c r="H213" s="488"/>
      <c r="I213" s="488"/>
      <c r="J213" s="488"/>
      <c r="K213" s="488"/>
      <c r="L213" s="488"/>
      <c r="M213" s="488"/>
      <c r="N213" s="488"/>
      <c r="O213" s="488"/>
      <c r="P213" s="488"/>
      <c r="Q213" s="513"/>
      <c r="R213" s="530">
        <f t="shared" si="3"/>
        <v>0</v>
      </c>
      <c r="S213" s="542"/>
      <c r="T213" s="542"/>
      <c r="U213" s="579"/>
      <c r="V213" s="594"/>
      <c r="W213" s="580"/>
      <c r="X213" s="607"/>
      <c r="Y213" s="618">
        <f>MONTH('４（金銭出納簿・今年度）'!$A213)</f>
        <v>1</v>
      </c>
    </row>
    <row r="214" spans="1:25" s="376" customFormat="1" ht="30" hidden="1" customHeight="1">
      <c r="A214" s="388"/>
      <c r="B214" s="409"/>
      <c r="C214" s="432"/>
      <c r="D214" s="455"/>
      <c r="E214" s="469"/>
      <c r="F214" s="488"/>
      <c r="G214" s="488"/>
      <c r="H214" s="488"/>
      <c r="I214" s="488"/>
      <c r="J214" s="488"/>
      <c r="K214" s="488"/>
      <c r="L214" s="488"/>
      <c r="M214" s="488"/>
      <c r="N214" s="488"/>
      <c r="O214" s="488"/>
      <c r="P214" s="488"/>
      <c r="Q214" s="513"/>
      <c r="R214" s="530">
        <f t="shared" si="3"/>
        <v>0</v>
      </c>
      <c r="S214" s="542"/>
      <c r="T214" s="542"/>
      <c r="U214" s="579"/>
      <c r="V214" s="594"/>
      <c r="W214" s="580"/>
      <c r="X214" s="607"/>
      <c r="Y214" s="618">
        <f>MONTH('４（金銭出納簿・今年度）'!$A214)</f>
        <v>1</v>
      </c>
    </row>
    <row r="215" spans="1:25" s="376" customFormat="1" ht="30" hidden="1" customHeight="1">
      <c r="A215" s="388"/>
      <c r="B215" s="409"/>
      <c r="C215" s="432"/>
      <c r="D215" s="455"/>
      <c r="E215" s="469"/>
      <c r="F215" s="488"/>
      <c r="G215" s="488"/>
      <c r="H215" s="488"/>
      <c r="I215" s="488"/>
      <c r="J215" s="488"/>
      <c r="K215" s="488"/>
      <c r="L215" s="488"/>
      <c r="M215" s="488"/>
      <c r="N215" s="488"/>
      <c r="O215" s="488"/>
      <c r="P215" s="488"/>
      <c r="Q215" s="513"/>
      <c r="R215" s="530">
        <f t="shared" si="3"/>
        <v>0</v>
      </c>
      <c r="S215" s="542"/>
      <c r="T215" s="542"/>
      <c r="U215" s="579"/>
      <c r="V215" s="594"/>
      <c r="W215" s="580"/>
      <c r="X215" s="607"/>
      <c r="Y215" s="618">
        <f>MONTH('４（金銭出納簿・今年度）'!$A215)</f>
        <v>1</v>
      </c>
    </row>
    <row r="216" spans="1:25" s="376" customFormat="1" ht="30" hidden="1" customHeight="1">
      <c r="A216" s="388"/>
      <c r="B216" s="409"/>
      <c r="C216" s="432"/>
      <c r="D216" s="455"/>
      <c r="E216" s="469"/>
      <c r="F216" s="488"/>
      <c r="G216" s="488"/>
      <c r="H216" s="488"/>
      <c r="I216" s="488"/>
      <c r="J216" s="488"/>
      <c r="K216" s="488"/>
      <c r="L216" s="488"/>
      <c r="M216" s="488"/>
      <c r="N216" s="488"/>
      <c r="O216" s="488"/>
      <c r="P216" s="488"/>
      <c r="Q216" s="513"/>
      <c r="R216" s="530">
        <f t="shared" si="3"/>
        <v>0</v>
      </c>
      <c r="S216" s="542"/>
      <c r="T216" s="542"/>
      <c r="U216" s="579"/>
      <c r="V216" s="594"/>
      <c r="W216" s="580"/>
      <c r="X216" s="607"/>
      <c r="Y216" s="618">
        <f>MONTH('４（金銭出納簿・今年度）'!$A216)</f>
        <v>1</v>
      </c>
    </row>
    <row r="217" spans="1:25" s="376" customFormat="1" ht="30" hidden="1" customHeight="1">
      <c r="A217" s="388"/>
      <c r="B217" s="409"/>
      <c r="C217" s="432"/>
      <c r="D217" s="455"/>
      <c r="E217" s="469"/>
      <c r="F217" s="488"/>
      <c r="G217" s="488"/>
      <c r="H217" s="488"/>
      <c r="I217" s="488"/>
      <c r="J217" s="488"/>
      <c r="K217" s="488"/>
      <c r="L217" s="488"/>
      <c r="M217" s="488"/>
      <c r="N217" s="488"/>
      <c r="O217" s="488"/>
      <c r="P217" s="488"/>
      <c r="Q217" s="513"/>
      <c r="R217" s="530">
        <f t="shared" si="3"/>
        <v>0</v>
      </c>
      <c r="S217" s="542"/>
      <c r="T217" s="542"/>
      <c r="U217" s="579"/>
      <c r="V217" s="594"/>
      <c r="W217" s="580"/>
      <c r="X217" s="607"/>
      <c r="Y217" s="618">
        <f>MONTH('４（金銭出納簿・今年度）'!$A217)</f>
        <v>1</v>
      </c>
    </row>
    <row r="218" spans="1:25" s="376" customFormat="1" ht="30" hidden="1" customHeight="1">
      <c r="A218" s="388"/>
      <c r="B218" s="409"/>
      <c r="C218" s="432"/>
      <c r="D218" s="455"/>
      <c r="E218" s="469"/>
      <c r="F218" s="488"/>
      <c r="G218" s="488"/>
      <c r="H218" s="488"/>
      <c r="I218" s="488"/>
      <c r="J218" s="488"/>
      <c r="K218" s="488"/>
      <c r="L218" s="488"/>
      <c r="M218" s="488"/>
      <c r="N218" s="488"/>
      <c r="O218" s="488"/>
      <c r="P218" s="488"/>
      <c r="Q218" s="513"/>
      <c r="R218" s="530">
        <f t="shared" si="3"/>
        <v>0</v>
      </c>
      <c r="S218" s="542"/>
      <c r="T218" s="542"/>
      <c r="U218" s="579"/>
      <c r="V218" s="594"/>
      <c r="W218" s="580"/>
      <c r="X218" s="607"/>
      <c r="Y218" s="618">
        <f>MONTH('４（金銭出納簿・今年度）'!$A218)</f>
        <v>1</v>
      </c>
    </row>
    <row r="219" spans="1:25" s="376" customFormat="1" ht="30" hidden="1" customHeight="1">
      <c r="A219" s="388"/>
      <c r="B219" s="409"/>
      <c r="C219" s="432"/>
      <c r="D219" s="455"/>
      <c r="E219" s="469"/>
      <c r="F219" s="488"/>
      <c r="G219" s="488"/>
      <c r="H219" s="488"/>
      <c r="I219" s="488"/>
      <c r="J219" s="488"/>
      <c r="K219" s="488"/>
      <c r="L219" s="488"/>
      <c r="M219" s="488"/>
      <c r="N219" s="488"/>
      <c r="O219" s="488"/>
      <c r="P219" s="488"/>
      <c r="Q219" s="513"/>
      <c r="R219" s="530">
        <f t="shared" si="3"/>
        <v>0</v>
      </c>
      <c r="S219" s="542"/>
      <c r="T219" s="542"/>
      <c r="U219" s="579"/>
      <c r="V219" s="594"/>
      <c r="W219" s="580"/>
      <c r="X219" s="607"/>
      <c r="Y219" s="618">
        <f>MONTH('４（金銭出納簿・今年度）'!$A219)</f>
        <v>1</v>
      </c>
    </row>
    <row r="220" spans="1:25" s="376" customFormat="1" ht="30" hidden="1" customHeight="1">
      <c r="A220" s="388"/>
      <c r="B220" s="409"/>
      <c r="C220" s="432"/>
      <c r="D220" s="455"/>
      <c r="E220" s="469"/>
      <c r="F220" s="488"/>
      <c r="G220" s="488"/>
      <c r="H220" s="488"/>
      <c r="I220" s="488"/>
      <c r="J220" s="488"/>
      <c r="K220" s="488"/>
      <c r="L220" s="488"/>
      <c r="M220" s="488"/>
      <c r="N220" s="488"/>
      <c r="O220" s="488"/>
      <c r="P220" s="488"/>
      <c r="Q220" s="513"/>
      <c r="R220" s="530">
        <f t="shared" si="3"/>
        <v>0</v>
      </c>
      <c r="S220" s="542"/>
      <c r="T220" s="542"/>
      <c r="U220" s="579"/>
      <c r="V220" s="594"/>
      <c r="W220" s="580"/>
      <c r="X220" s="607"/>
      <c r="Y220" s="618">
        <f>MONTH('４（金銭出納簿・今年度）'!$A220)</f>
        <v>1</v>
      </c>
    </row>
    <row r="221" spans="1:25" s="376" customFormat="1" ht="30" hidden="1" customHeight="1">
      <c r="A221" s="388"/>
      <c r="B221" s="409"/>
      <c r="C221" s="432"/>
      <c r="D221" s="455"/>
      <c r="E221" s="469"/>
      <c r="F221" s="488"/>
      <c r="G221" s="488"/>
      <c r="H221" s="488"/>
      <c r="I221" s="488"/>
      <c r="J221" s="488"/>
      <c r="K221" s="488"/>
      <c r="L221" s="488"/>
      <c r="M221" s="488"/>
      <c r="N221" s="488"/>
      <c r="O221" s="488"/>
      <c r="P221" s="488"/>
      <c r="Q221" s="513"/>
      <c r="R221" s="530">
        <f t="shared" si="3"/>
        <v>0</v>
      </c>
      <c r="S221" s="542"/>
      <c r="T221" s="542"/>
      <c r="U221" s="579"/>
      <c r="V221" s="594"/>
      <c r="W221" s="580"/>
      <c r="X221" s="607"/>
      <c r="Y221" s="618">
        <f>MONTH('４（金銭出納簿・今年度）'!$A221)</f>
        <v>1</v>
      </c>
    </row>
    <row r="222" spans="1:25" s="376" customFormat="1" ht="30" hidden="1" customHeight="1">
      <c r="A222" s="388"/>
      <c r="B222" s="409"/>
      <c r="C222" s="432"/>
      <c r="D222" s="455"/>
      <c r="E222" s="469"/>
      <c r="F222" s="488"/>
      <c r="G222" s="488"/>
      <c r="H222" s="488"/>
      <c r="I222" s="488"/>
      <c r="J222" s="488"/>
      <c r="K222" s="488"/>
      <c r="L222" s="488"/>
      <c r="M222" s="488"/>
      <c r="N222" s="488"/>
      <c r="O222" s="488"/>
      <c r="P222" s="488"/>
      <c r="Q222" s="513"/>
      <c r="R222" s="530">
        <f t="shared" si="3"/>
        <v>0</v>
      </c>
      <c r="S222" s="542"/>
      <c r="T222" s="542"/>
      <c r="U222" s="579"/>
      <c r="V222" s="594"/>
      <c r="W222" s="580"/>
      <c r="X222" s="607"/>
      <c r="Y222" s="618">
        <f>MONTH('４（金銭出納簿・今年度）'!$A222)</f>
        <v>1</v>
      </c>
    </row>
    <row r="223" spans="1:25" s="376" customFormat="1" ht="30" hidden="1" customHeight="1">
      <c r="A223" s="388"/>
      <c r="B223" s="409"/>
      <c r="C223" s="432"/>
      <c r="D223" s="455"/>
      <c r="E223" s="469"/>
      <c r="F223" s="488"/>
      <c r="G223" s="488"/>
      <c r="H223" s="488"/>
      <c r="I223" s="488"/>
      <c r="J223" s="488"/>
      <c r="K223" s="488"/>
      <c r="L223" s="488"/>
      <c r="M223" s="488"/>
      <c r="N223" s="488"/>
      <c r="O223" s="488"/>
      <c r="P223" s="488"/>
      <c r="Q223" s="513"/>
      <c r="R223" s="530">
        <f t="shared" si="3"/>
        <v>0</v>
      </c>
      <c r="S223" s="542"/>
      <c r="T223" s="542"/>
      <c r="U223" s="579"/>
      <c r="V223" s="594"/>
      <c r="W223" s="580"/>
      <c r="X223" s="607"/>
      <c r="Y223" s="618">
        <f>MONTH('４（金銭出納簿・今年度）'!$A223)</f>
        <v>1</v>
      </c>
    </row>
    <row r="224" spans="1:25" s="376" customFormat="1" ht="30" hidden="1" customHeight="1">
      <c r="A224" s="388"/>
      <c r="B224" s="409"/>
      <c r="C224" s="432"/>
      <c r="D224" s="455"/>
      <c r="E224" s="469"/>
      <c r="F224" s="488"/>
      <c r="G224" s="488"/>
      <c r="H224" s="488"/>
      <c r="I224" s="488"/>
      <c r="J224" s="488"/>
      <c r="K224" s="488"/>
      <c r="L224" s="488"/>
      <c r="M224" s="488"/>
      <c r="N224" s="488"/>
      <c r="O224" s="488"/>
      <c r="P224" s="488"/>
      <c r="Q224" s="513"/>
      <c r="R224" s="530">
        <f t="shared" si="3"/>
        <v>0</v>
      </c>
      <c r="S224" s="542"/>
      <c r="T224" s="542"/>
      <c r="U224" s="579"/>
      <c r="V224" s="594"/>
      <c r="W224" s="580"/>
      <c r="X224" s="607"/>
      <c r="Y224" s="618">
        <f>MONTH('４（金銭出納簿・今年度）'!$A224)</f>
        <v>1</v>
      </c>
    </row>
    <row r="225" spans="1:25" s="376" customFormat="1" ht="30" hidden="1" customHeight="1">
      <c r="A225" s="388"/>
      <c r="B225" s="409"/>
      <c r="C225" s="432"/>
      <c r="D225" s="455"/>
      <c r="E225" s="469"/>
      <c r="F225" s="488"/>
      <c r="G225" s="488"/>
      <c r="H225" s="488"/>
      <c r="I225" s="488"/>
      <c r="J225" s="488"/>
      <c r="K225" s="488"/>
      <c r="L225" s="488"/>
      <c r="M225" s="488"/>
      <c r="N225" s="488"/>
      <c r="O225" s="488"/>
      <c r="P225" s="488"/>
      <c r="Q225" s="513"/>
      <c r="R225" s="530">
        <f t="shared" si="3"/>
        <v>0</v>
      </c>
      <c r="S225" s="542"/>
      <c r="T225" s="542"/>
      <c r="U225" s="579"/>
      <c r="V225" s="594"/>
      <c r="W225" s="580"/>
      <c r="X225" s="607"/>
      <c r="Y225" s="618">
        <f>MONTH('４（金銭出納簿・今年度）'!$A225)</f>
        <v>1</v>
      </c>
    </row>
    <row r="226" spans="1:25" s="376" customFormat="1" ht="30" hidden="1" customHeight="1">
      <c r="A226" s="388"/>
      <c r="B226" s="409"/>
      <c r="C226" s="432"/>
      <c r="D226" s="455"/>
      <c r="E226" s="469"/>
      <c r="F226" s="488"/>
      <c r="G226" s="488"/>
      <c r="H226" s="488"/>
      <c r="I226" s="488"/>
      <c r="J226" s="488"/>
      <c r="K226" s="488"/>
      <c r="L226" s="488"/>
      <c r="M226" s="488"/>
      <c r="N226" s="488"/>
      <c r="O226" s="488"/>
      <c r="P226" s="488"/>
      <c r="Q226" s="513"/>
      <c r="R226" s="530">
        <f t="shared" si="3"/>
        <v>0</v>
      </c>
      <c r="S226" s="542"/>
      <c r="T226" s="542"/>
      <c r="U226" s="579"/>
      <c r="V226" s="594"/>
      <c r="W226" s="580"/>
      <c r="X226" s="607"/>
      <c r="Y226" s="618">
        <f>MONTH('４（金銭出納簿・今年度）'!$A226)</f>
        <v>1</v>
      </c>
    </row>
    <row r="227" spans="1:25" s="376" customFormat="1" ht="30" hidden="1" customHeight="1">
      <c r="A227" s="388"/>
      <c r="B227" s="409"/>
      <c r="C227" s="432"/>
      <c r="D227" s="455"/>
      <c r="E227" s="469"/>
      <c r="F227" s="488"/>
      <c r="G227" s="488"/>
      <c r="H227" s="488"/>
      <c r="I227" s="488"/>
      <c r="J227" s="488"/>
      <c r="K227" s="488"/>
      <c r="L227" s="488"/>
      <c r="M227" s="488"/>
      <c r="N227" s="488"/>
      <c r="O227" s="488"/>
      <c r="P227" s="488"/>
      <c r="Q227" s="513"/>
      <c r="R227" s="530">
        <f t="shared" si="3"/>
        <v>0</v>
      </c>
      <c r="S227" s="542"/>
      <c r="T227" s="542"/>
      <c r="U227" s="579"/>
      <c r="V227" s="594"/>
      <c r="W227" s="580"/>
      <c r="X227" s="607"/>
      <c r="Y227" s="618">
        <f>MONTH('４（金銭出納簿・今年度）'!$A227)</f>
        <v>1</v>
      </c>
    </row>
    <row r="228" spans="1:25" s="376" customFormat="1" ht="30" hidden="1" customHeight="1">
      <c r="A228" s="388"/>
      <c r="B228" s="409"/>
      <c r="C228" s="432"/>
      <c r="D228" s="455"/>
      <c r="E228" s="469"/>
      <c r="F228" s="488"/>
      <c r="G228" s="488"/>
      <c r="H228" s="488"/>
      <c r="I228" s="488"/>
      <c r="J228" s="488"/>
      <c r="K228" s="488"/>
      <c r="L228" s="488"/>
      <c r="M228" s="488"/>
      <c r="N228" s="488"/>
      <c r="O228" s="488"/>
      <c r="P228" s="488"/>
      <c r="Q228" s="513"/>
      <c r="R228" s="530">
        <f t="shared" si="3"/>
        <v>0</v>
      </c>
      <c r="S228" s="542"/>
      <c r="T228" s="542"/>
      <c r="U228" s="579"/>
      <c r="V228" s="594"/>
      <c r="W228" s="580"/>
      <c r="X228" s="607"/>
      <c r="Y228" s="618">
        <f>MONTH('４（金銭出納簿・今年度）'!$A228)</f>
        <v>1</v>
      </c>
    </row>
    <row r="229" spans="1:25" s="376" customFormat="1" ht="30" hidden="1" customHeight="1">
      <c r="A229" s="388"/>
      <c r="B229" s="409"/>
      <c r="C229" s="432"/>
      <c r="D229" s="455"/>
      <c r="E229" s="469"/>
      <c r="F229" s="488"/>
      <c r="G229" s="488"/>
      <c r="H229" s="488"/>
      <c r="I229" s="488"/>
      <c r="J229" s="488"/>
      <c r="K229" s="488"/>
      <c r="L229" s="488"/>
      <c r="M229" s="488"/>
      <c r="N229" s="488"/>
      <c r="O229" s="488"/>
      <c r="P229" s="488"/>
      <c r="Q229" s="513"/>
      <c r="R229" s="530">
        <f t="shared" si="3"/>
        <v>0</v>
      </c>
      <c r="S229" s="542"/>
      <c r="T229" s="542"/>
      <c r="U229" s="579"/>
      <c r="V229" s="594"/>
      <c r="W229" s="580"/>
      <c r="X229" s="607"/>
      <c r="Y229" s="618">
        <f>MONTH('４（金銭出納簿・今年度）'!$A229)</f>
        <v>1</v>
      </c>
    </row>
    <row r="230" spans="1:25" s="376" customFormat="1" ht="30" hidden="1" customHeight="1">
      <c r="A230" s="388"/>
      <c r="B230" s="409"/>
      <c r="C230" s="432"/>
      <c r="D230" s="455"/>
      <c r="E230" s="469"/>
      <c r="F230" s="488"/>
      <c r="G230" s="488"/>
      <c r="H230" s="488"/>
      <c r="I230" s="488"/>
      <c r="J230" s="488"/>
      <c r="K230" s="488"/>
      <c r="L230" s="488"/>
      <c r="M230" s="488"/>
      <c r="N230" s="488"/>
      <c r="O230" s="488"/>
      <c r="P230" s="488"/>
      <c r="Q230" s="513"/>
      <c r="R230" s="530">
        <f t="shared" si="3"/>
        <v>0</v>
      </c>
      <c r="S230" s="542"/>
      <c r="T230" s="542"/>
      <c r="U230" s="579"/>
      <c r="V230" s="594"/>
      <c r="W230" s="580"/>
      <c r="X230" s="607"/>
      <c r="Y230" s="618">
        <f>MONTH('４（金銭出納簿・今年度）'!$A230)</f>
        <v>1</v>
      </c>
    </row>
    <row r="231" spans="1:25" s="376" customFormat="1" ht="30" hidden="1" customHeight="1">
      <c r="A231" s="388"/>
      <c r="B231" s="409"/>
      <c r="C231" s="432"/>
      <c r="D231" s="455"/>
      <c r="E231" s="469"/>
      <c r="F231" s="488"/>
      <c r="G231" s="488"/>
      <c r="H231" s="488"/>
      <c r="I231" s="488"/>
      <c r="J231" s="488"/>
      <c r="K231" s="488"/>
      <c r="L231" s="488"/>
      <c r="M231" s="488"/>
      <c r="N231" s="488"/>
      <c r="O231" s="488"/>
      <c r="P231" s="488"/>
      <c r="Q231" s="513"/>
      <c r="R231" s="530">
        <f t="shared" si="3"/>
        <v>0</v>
      </c>
      <c r="S231" s="542"/>
      <c r="T231" s="542"/>
      <c r="U231" s="579"/>
      <c r="V231" s="594"/>
      <c r="W231" s="580"/>
      <c r="X231" s="607"/>
      <c r="Y231" s="618">
        <f>MONTH('４（金銭出納簿・今年度）'!$A231)</f>
        <v>1</v>
      </c>
    </row>
    <row r="232" spans="1:25" s="376" customFormat="1" ht="30" hidden="1" customHeight="1">
      <c r="A232" s="388"/>
      <c r="B232" s="409"/>
      <c r="C232" s="432"/>
      <c r="D232" s="455"/>
      <c r="E232" s="469"/>
      <c r="F232" s="488"/>
      <c r="G232" s="488"/>
      <c r="H232" s="488"/>
      <c r="I232" s="488"/>
      <c r="J232" s="488"/>
      <c r="K232" s="488"/>
      <c r="L232" s="488"/>
      <c r="M232" s="488"/>
      <c r="N232" s="488"/>
      <c r="O232" s="488"/>
      <c r="P232" s="488"/>
      <c r="Q232" s="513"/>
      <c r="R232" s="530">
        <f t="shared" si="3"/>
        <v>0</v>
      </c>
      <c r="S232" s="542"/>
      <c r="T232" s="542"/>
      <c r="U232" s="579"/>
      <c r="V232" s="594"/>
      <c r="W232" s="580"/>
      <c r="X232" s="607"/>
      <c r="Y232" s="618">
        <f>MONTH('４（金銭出納簿・今年度）'!$A232)</f>
        <v>1</v>
      </c>
    </row>
    <row r="233" spans="1:25" s="376" customFormat="1" ht="30" hidden="1" customHeight="1">
      <c r="A233" s="388"/>
      <c r="B233" s="409"/>
      <c r="C233" s="432"/>
      <c r="D233" s="455"/>
      <c r="E233" s="469"/>
      <c r="F233" s="488"/>
      <c r="G233" s="488"/>
      <c r="H233" s="488"/>
      <c r="I233" s="488"/>
      <c r="J233" s="488"/>
      <c r="K233" s="488"/>
      <c r="L233" s="488"/>
      <c r="M233" s="488"/>
      <c r="N233" s="488"/>
      <c r="O233" s="488"/>
      <c r="P233" s="488"/>
      <c r="Q233" s="513"/>
      <c r="R233" s="530">
        <f t="shared" si="3"/>
        <v>0</v>
      </c>
      <c r="S233" s="542"/>
      <c r="T233" s="542"/>
      <c r="U233" s="579"/>
      <c r="V233" s="594"/>
      <c r="W233" s="580"/>
      <c r="X233" s="607"/>
      <c r="Y233" s="618">
        <f>MONTH('４（金銭出納簿・今年度）'!$A233)</f>
        <v>1</v>
      </c>
    </row>
    <row r="234" spans="1:25" s="376" customFormat="1" ht="30" hidden="1" customHeight="1">
      <c r="A234" s="388"/>
      <c r="B234" s="409"/>
      <c r="C234" s="432"/>
      <c r="D234" s="455"/>
      <c r="E234" s="469"/>
      <c r="F234" s="488"/>
      <c r="G234" s="488"/>
      <c r="H234" s="488"/>
      <c r="I234" s="488"/>
      <c r="J234" s="488"/>
      <c r="K234" s="488"/>
      <c r="L234" s="488"/>
      <c r="M234" s="488"/>
      <c r="N234" s="488"/>
      <c r="O234" s="488"/>
      <c r="P234" s="488"/>
      <c r="Q234" s="513"/>
      <c r="R234" s="530">
        <f t="shared" si="3"/>
        <v>0</v>
      </c>
      <c r="S234" s="542"/>
      <c r="T234" s="542"/>
      <c r="U234" s="579"/>
      <c r="V234" s="594"/>
      <c r="W234" s="580"/>
      <c r="X234" s="607"/>
      <c r="Y234" s="618">
        <f>MONTH('４（金銭出納簿・今年度）'!$A234)</f>
        <v>1</v>
      </c>
    </row>
    <row r="235" spans="1:25" s="376" customFormat="1" ht="30" hidden="1" customHeight="1">
      <c r="A235" s="388"/>
      <c r="B235" s="409"/>
      <c r="C235" s="432"/>
      <c r="D235" s="455"/>
      <c r="E235" s="469"/>
      <c r="F235" s="488"/>
      <c r="G235" s="488"/>
      <c r="H235" s="488"/>
      <c r="I235" s="488"/>
      <c r="J235" s="488"/>
      <c r="K235" s="488"/>
      <c r="L235" s="488"/>
      <c r="M235" s="488"/>
      <c r="N235" s="488"/>
      <c r="O235" s="488"/>
      <c r="P235" s="488"/>
      <c r="Q235" s="513"/>
      <c r="R235" s="530">
        <f t="shared" si="3"/>
        <v>0</v>
      </c>
      <c r="S235" s="542"/>
      <c r="T235" s="542"/>
      <c r="U235" s="579"/>
      <c r="V235" s="594"/>
      <c r="W235" s="580"/>
      <c r="X235" s="607"/>
      <c r="Y235" s="618">
        <f>MONTH('４（金銭出納簿・今年度）'!$A235)</f>
        <v>1</v>
      </c>
    </row>
    <row r="236" spans="1:25" s="376" customFormat="1" ht="30" hidden="1" customHeight="1">
      <c r="A236" s="388"/>
      <c r="B236" s="409"/>
      <c r="C236" s="432"/>
      <c r="D236" s="455"/>
      <c r="E236" s="469"/>
      <c r="F236" s="488"/>
      <c r="G236" s="488"/>
      <c r="H236" s="488"/>
      <c r="I236" s="488"/>
      <c r="J236" s="488"/>
      <c r="K236" s="488"/>
      <c r="L236" s="488"/>
      <c r="M236" s="488"/>
      <c r="N236" s="488"/>
      <c r="O236" s="488"/>
      <c r="P236" s="488"/>
      <c r="Q236" s="513"/>
      <c r="R236" s="530">
        <f t="shared" si="3"/>
        <v>0</v>
      </c>
      <c r="S236" s="542"/>
      <c r="T236" s="542"/>
      <c r="U236" s="579"/>
      <c r="V236" s="594"/>
      <c r="W236" s="580"/>
      <c r="X236" s="607"/>
      <c r="Y236" s="618">
        <f>MONTH('４（金銭出納簿・今年度）'!$A236)</f>
        <v>1</v>
      </c>
    </row>
    <row r="237" spans="1:25" s="376" customFormat="1" ht="30" hidden="1" customHeight="1">
      <c r="A237" s="388"/>
      <c r="B237" s="409"/>
      <c r="C237" s="432"/>
      <c r="D237" s="455"/>
      <c r="E237" s="469"/>
      <c r="F237" s="488"/>
      <c r="G237" s="488"/>
      <c r="H237" s="488"/>
      <c r="I237" s="488"/>
      <c r="J237" s="488"/>
      <c r="K237" s="488"/>
      <c r="L237" s="488"/>
      <c r="M237" s="488"/>
      <c r="N237" s="488"/>
      <c r="O237" s="488"/>
      <c r="P237" s="488"/>
      <c r="Q237" s="513"/>
      <c r="R237" s="530">
        <f t="shared" si="3"/>
        <v>0</v>
      </c>
      <c r="S237" s="542"/>
      <c r="T237" s="542"/>
      <c r="U237" s="579"/>
      <c r="V237" s="594"/>
      <c r="W237" s="580"/>
      <c r="X237" s="607"/>
      <c r="Y237" s="618">
        <f>MONTH('４（金銭出納簿・今年度）'!$A237)</f>
        <v>1</v>
      </c>
    </row>
    <row r="238" spans="1:25" s="376" customFormat="1" ht="30" hidden="1" customHeight="1">
      <c r="A238" s="388"/>
      <c r="B238" s="409"/>
      <c r="C238" s="432"/>
      <c r="D238" s="455"/>
      <c r="E238" s="469"/>
      <c r="F238" s="488"/>
      <c r="G238" s="488"/>
      <c r="H238" s="488"/>
      <c r="I238" s="488"/>
      <c r="J238" s="488"/>
      <c r="K238" s="488"/>
      <c r="L238" s="488"/>
      <c r="M238" s="488"/>
      <c r="N238" s="488"/>
      <c r="O238" s="488"/>
      <c r="P238" s="488"/>
      <c r="Q238" s="513"/>
      <c r="R238" s="530">
        <f t="shared" si="3"/>
        <v>0</v>
      </c>
      <c r="S238" s="542"/>
      <c r="T238" s="542"/>
      <c r="U238" s="579"/>
      <c r="V238" s="594"/>
      <c r="W238" s="580"/>
      <c r="X238" s="607"/>
      <c r="Y238" s="618">
        <f>MONTH('４（金銭出納簿・今年度）'!$A238)</f>
        <v>1</v>
      </c>
    </row>
    <row r="239" spans="1:25" s="376" customFormat="1" ht="30" hidden="1" customHeight="1">
      <c r="A239" s="388"/>
      <c r="B239" s="409"/>
      <c r="C239" s="432"/>
      <c r="D239" s="455"/>
      <c r="E239" s="469"/>
      <c r="F239" s="488"/>
      <c r="G239" s="488"/>
      <c r="H239" s="488"/>
      <c r="I239" s="488"/>
      <c r="J239" s="488"/>
      <c r="K239" s="488"/>
      <c r="L239" s="488"/>
      <c r="M239" s="488"/>
      <c r="N239" s="488"/>
      <c r="O239" s="488"/>
      <c r="P239" s="488"/>
      <c r="Q239" s="513"/>
      <c r="R239" s="530">
        <f t="shared" si="3"/>
        <v>0</v>
      </c>
      <c r="S239" s="542"/>
      <c r="T239" s="542"/>
      <c r="U239" s="579"/>
      <c r="V239" s="594"/>
      <c r="W239" s="580"/>
      <c r="X239" s="607"/>
      <c r="Y239" s="618">
        <f>MONTH('４（金銭出納簿・今年度）'!$A239)</f>
        <v>1</v>
      </c>
    </row>
    <row r="240" spans="1:25" s="376" customFormat="1" ht="30" hidden="1" customHeight="1">
      <c r="A240" s="388"/>
      <c r="B240" s="409"/>
      <c r="C240" s="432"/>
      <c r="D240" s="455"/>
      <c r="E240" s="469"/>
      <c r="F240" s="488"/>
      <c r="G240" s="488"/>
      <c r="H240" s="488"/>
      <c r="I240" s="488"/>
      <c r="J240" s="488"/>
      <c r="K240" s="488"/>
      <c r="L240" s="488"/>
      <c r="M240" s="488"/>
      <c r="N240" s="488"/>
      <c r="O240" s="488"/>
      <c r="P240" s="488"/>
      <c r="Q240" s="513"/>
      <c r="R240" s="530">
        <f t="shared" si="3"/>
        <v>0</v>
      </c>
      <c r="S240" s="542"/>
      <c r="T240" s="542"/>
      <c r="U240" s="579"/>
      <c r="V240" s="594"/>
      <c r="W240" s="580"/>
      <c r="X240" s="607"/>
      <c r="Y240" s="618">
        <f>MONTH('４（金銭出納簿・今年度）'!$A240)</f>
        <v>1</v>
      </c>
    </row>
    <row r="241" spans="1:25" s="376" customFormat="1" ht="30" hidden="1" customHeight="1">
      <c r="A241" s="388"/>
      <c r="B241" s="409"/>
      <c r="C241" s="432"/>
      <c r="D241" s="455"/>
      <c r="E241" s="469"/>
      <c r="F241" s="488"/>
      <c r="G241" s="488"/>
      <c r="H241" s="488"/>
      <c r="I241" s="488"/>
      <c r="J241" s="488"/>
      <c r="K241" s="488"/>
      <c r="L241" s="488"/>
      <c r="M241" s="488"/>
      <c r="N241" s="488"/>
      <c r="O241" s="488"/>
      <c r="P241" s="488"/>
      <c r="Q241" s="513"/>
      <c r="R241" s="530">
        <f t="shared" si="3"/>
        <v>0</v>
      </c>
      <c r="S241" s="542"/>
      <c r="T241" s="542"/>
      <c r="U241" s="579"/>
      <c r="V241" s="594"/>
      <c r="W241" s="580"/>
      <c r="X241" s="607"/>
      <c r="Y241" s="618">
        <f>MONTH('４（金銭出納簿・今年度）'!$A241)</f>
        <v>1</v>
      </c>
    </row>
    <row r="242" spans="1:25" s="376" customFormat="1" ht="30" hidden="1" customHeight="1">
      <c r="A242" s="388"/>
      <c r="B242" s="409"/>
      <c r="C242" s="432"/>
      <c r="D242" s="455"/>
      <c r="E242" s="469"/>
      <c r="F242" s="488"/>
      <c r="G242" s="488"/>
      <c r="H242" s="488"/>
      <c r="I242" s="488"/>
      <c r="J242" s="488"/>
      <c r="K242" s="488"/>
      <c r="L242" s="488"/>
      <c r="M242" s="488"/>
      <c r="N242" s="488"/>
      <c r="O242" s="488"/>
      <c r="P242" s="488"/>
      <c r="Q242" s="513"/>
      <c r="R242" s="530">
        <f t="shared" si="3"/>
        <v>0</v>
      </c>
      <c r="S242" s="542"/>
      <c r="T242" s="542"/>
      <c r="U242" s="579"/>
      <c r="V242" s="594"/>
      <c r="W242" s="580"/>
      <c r="X242" s="607"/>
      <c r="Y242" s="618">
        <f>MONTH('４（金銭出納簿・今年度）'!$A242)</f>
        <v>1</v>
      </c>
    </row>
    <row r="243" spans="1:25" s="376" customFormat="1" ht="30" hidden="1" customHeight="1">
      <c r="A243" s="388"/>
      <c r="B243" s="409"/>
      <c r="C243" s="432"/>
      <c r="D243" s="455"/>
      <c r="E243" s="469"/>
      <c r="F243" s="488"/>
      <c r="G243" s="488"/>
      <c r="H243" s="488"/>
      <c r="I243" s="488"/>
      <c r="J243" s="488"/>
      <c r="K243" s="488"/>
      <c r="L243" s="488"/>
      <c r="M243" s="488"/>
      <c r="N243" s="488"/>
      <c r="O243" s="488"/>
      <c r="P243" s="488"/>
      <c r="Q243" s="513"/>
      <c r="R243" s="530">
        <f t="shared" si="3"/>
        <v>0</v>
      </c>
      <c r="S243" s="542"/>
      <c r="T243" s="542"/>
      <c r="U243" s="579"/>
      <c r="V243" s="594"/>
      <c r="W243" s="580"/>
      <c r="X243" s="607"/>
      <c r="Y243" s="618">
        <f>MONTH('４（金銭出納簿・今年度）'!$A243)</f>
        <v>1</v>
      </c>
    </row>
    <row r="244" spans="1:25" s="376" customFormat="1" ht="30" hidden="1" customHeight="1">
      <c r="A244" s="388"/>
      <c r="B244" s="409"/>
      <c r="C244" s="432"/>
      <c r="D244" s="455"/>
      <c r="E244" s="469"/>
      <c r="F244" s="488"/>
      <c r="G244" s="488"/>
      <c r="H244" s="488"/>
      <c r="I244" s="488"/>
      <c r="J244" s="488"/>
      <c r="K244" s="488"/>
      <c r="L244" s="488"/>
      <c r="M244" s="488"/>
      <c r="N244" s="488"/>
      <c r="O244" s="488"/>
      <c r="P244" s="488"/>
      <c r="Q244" s="513"/>
      <c r="R244" s="530">
        <f t="shared" si="3"/>
        <v>0</v>
      </c>
      <c r="S244" s="542"/>
      <c r="T244" s="542"/>
      <c r="U244" s="579"/>
      <c r="V244" s="594"/>
      <c r="W244" s="580"/>
      <c r="X244" s="607"/>
      <c r="Y244" s="618">
        <f>MONTH('４（金銭出納簿・今年度）'!$A244)</f>
        <v>1</v>
      </c>
    </row>
    <row r="245" spans="1:25" s="376" customFormat="1" ht="30" hidden="1" customHeight="1">
      <c r="A245" s="388"/>
      <c r="B245" s="409"/>
      <c r="C245" s="432"/>
      <c r="D245" s="455"/>
      <c r="E245" s="469"/>
      <c r="F245" s="488"/>
      <c r="G245" s="488"/>
      <c r="H245" s="488"/>
      <c r="I245" s="488"/>
      <c r="J245" s="488"/>
      <c r="K245" s="488"/>
      <c r="L245" s="488"/>
      <c r="M245" s="488"/>
      <c r="N245" s="488"/>
      <c r="O245" s="488"/>
      <c r="P245" s="488"/>
      <c r="Q245" s="513"/>
      <c r="R245" s="530">
        <f t="shared" si="3"/>
        <v>0</v>
      </c>
      <c r="S245" s="542"/>
      <c r="T245" s="542"/>
      <c r="U245" s="579"/>
      <c r="V245" s="594"/>
      <c r="W245" s="580"/>
      <c r="X245" s="607"/>
      <c r="Y245" s="618">
        <f>MONTH('４（金銭出納簿・今年度）'!$A245)</f>
        <v>1</v>
      </c>
    </row>
    <row r="246" spans="1:25" s="376" customFormat="1" ht="30" hidden="1" customHeight="1">
      <c r="A246" s="388"/>
      <c r="B246" s="409"/>
      <c r="C246" s="432"/>
      <c r="D246" s="455"/>
      <c r="E246" s="469"/>
      <c r="F246" s="488"/>
      <c r="G246" s="488"/>
      <c r="H246" s="488"/>
      <c r="I246" s="488"/>
      <c r="J246" s="488"/>
      <c r="K246" s="488"/>
      <c r="L246" s="488"/>
      <c r="M246" s="488"/>
      <c r="N246" s="488"/>
      <c r="O246" s="488"/>
      <c r="P246" s="488"/>
      <c r="Q246" s="513"/>
      <c r="R246" s="530">
        <f t="shared" si="3"/>
        <v>0</v>
      </c>
      <c r="S246" s="542"/>
      <c r="T246" s="542"/>
      <c r="U246" s="579"/>
      <c r="V246" s="594"/>
      <c r="W246" s="580"/>
      <c r="X246" s="607"/>
      <c r="Y246" s="618">
        <f>MONTH('４（金銭出納簿・今年度）'!$A246)</f>
        <v>1</v>
      </c>
    </row>
    <row r="247" spans="1:25" s="376" customFormat="1" ht="30" hidden="1" customHeight="1">
      <c r="A247" s="388"/>
      <c r="B247" s="409"/>
      <c r="C247" s="432"/>
      <c r="D247" s="455"/>
      <c r="E247" s="469"/>
      <c r="F247" s="488"/>
      <c r="G247" s="488"/>
      <c r="H247" s="488"/>
      <c r="I247" s="488"/>
      <c r="J247" s="488"/>
      <c r="K247" s="488"/>
      <c r="L247" s="488"/>
      <c r="M247" s="488"/>
      <c r="N247" s="488"/>
      <c r="O247" s="488"/>
      <c r="P247" s="488"/>
      <c r="Q247" s="513"/>
      <c r="R247" s="530">
        <f t="shared" si="3"/>
        <v>0</v>
      </c>
      <c r="S247" s="542"/>
      <c r="T247" s="542"/>
      <c r="U247" s="579"/>
      <c r="V247" s="594"/>
      <c r="W247" s="580"/>
      <c r="X247" s="607"/>
      <c r="Y247" s="618">
        <f>MONTH('４（金銭出納簿・今年度）'!$A247)</f>
        <v>1</v>
      </c>
    </row>
    <row r="248" spans="1:25" s="376" customFormat="1" ht="30" hidden="1" customHeight="1">
      <c r="A248" s="388"/>
      <c r="B248" s="409"/>
      <c r="C248" s="432"/>
      <c r="D248" s="455"/>
      <c r="E248" s="469"/>
      <c r="F248" s="488"/>
      <c r="G248" s="488"/>
      <c r="H248" s="488"/>
      <c r="I248" s="488"/>
      <c r="J248" s="488"/>
      <c r="K248" s="488"/>
      <c r="L248" s="488"/>
      <c r="M248" s="488"/>
      <c r="N248" s="488"/>
      <c r="O248" s="488"/>
      <c r="P248" s="488"/>
      <c r="Q248" s="513"/>
      <c r="R248" s="530">
        <f t="shared" si="3"/>
        <v>0</v>
      </c>
      <c r="S248" s="542"/>
      <c r="T248" s="542"/>
      <c r="U248" s="579"/>
      <c r="V248" s="594"/>
      <c r="W248" s="580"/>
      <c r="X248" s="607"/>
      <c r="Y248" s="618">
        <f>MONTH('４（金銭出納簿・今年度）'!$A248)</f>
        <v>1</v>
      </c>
    </row>
    <row r="249" spans="1:25" s="376" customFormat="1" ht="30" hidden="1" customHeight="1">
      <c r="A249" s="388"/>
      <c r="B249" s="409"/>
      <c r="C249" s="432"/>
      <c r="D249" s="455"/>
      <c r="E249" s="469"/>
      <c r="F249" s="488"/>
      <c r="G249" s="488"/>
      <c r="H249" s="488"/>
      <c r="I249" s="488"/>
      <c r="J249" s="488"/>
      <c r="K249" s="488"/>
      <c r="L249" s="488"/>
      <c r="M249" s="488"/>
      <c r="N249" s="488"/>
      <c r="O249" s="488"/>
      <c r="P249" s="488"/>
      <c r="Q249" s="513"/>
      <c r="R249" s="530">
        <f t="shared" si="3"/>
        <v>0</v>
      </c>
      <c r="S249" s="542"/>
      <c r="T249" s="542"/>
      <c r="U249" s="579"/>
      <c r="V249" s="594"/>
      <c r="W249" s="580"/>
      <c r="X249" s="607"/>
      <c r="Y249" s="618">
        <f>MONTH('４（金銭出納簿・今年度）'!$A249)</f>
        <v>1</v>
      </c>
    </row>
    <row r="250" spans="1:25" s="376" customFormat="1" ht="30" hidden="1" customHeight="1">
      <c r="A250" s="388"/>
      <c r="B250" s="409"/>
      <c r="C250" s="432"/>
      <c r="D250" s="455"/>
      <c r="E250" s="469"/>
      <c r="F250" s="488"/>
      <c r="G250" s="488"/>
      <c r="H250" s="488"/>
      <c r="I250" s="488"/>
      <c r="J250" s="488"/>
      <c r="K250" s="488"/>
      <c r="L250" s="488"/>
      <c r="M250" s="488"/>
      <c r="N250" s="488"/>
      <c r="O250" s="488"/>
      <c r="P250" s="488"/>
      <c r="Q250" s="513"/>
      <c r="R250" s="530">
        <f t="shared" si="3"/>
        <v>0</v>
      </c>
      <c r="S250" s="542"/>
      <c r="T250" s="542"/>
      <c r="U250" s="579"/>
      <c r="V250" s="594"/>
      <c r="W250" s="580"/>
      <c r="X250" s="607"/>
      <c r="Y250" s="618">
        <f>MONTH('４（金銭出納簿・今年度）'!$A250)</f>
        <v>1</v>
      </c>
    </row>
    <row r="251" spans="1:25" s="376" customFormat="1" ht="30" hidden="1" customHeight="1">
      <c r="A251" s="388"/>
      <c r="B251" s="409"/>
      <c r="C251" s="432"/>
      <c r="D251" s="455"/>
      <c r="E251" s="469"/>
      <c r="F251" s="488"/>
      <c r="G251" s="488"/>
      <c r="H251" s="488"/>
      <c r="I251" s="488"/>
      <c r="J251" s="488"/>
      <c r="K251" s="488"/>
      <c r="L251" s="488"/>
      <c r="M251" s="488"/>
      <c r="N251" s="488"/>
      <c r="O251" s="488"/>
      <c r="P251" s="488"/>
      <c r="Q251" s="513"/>
      <c r="R251" s="530">
        <f t="shared" si="3"/>
        <v>0</v>
      </c>
      <c r="S251" s="542"/>
      <c r="T251" s="542"/>
      <c r="U251" s="579"/>
      <c r="V251" s="594"/>
      <c r="W251" s="580"/>
      <c r="X251" s="607"/>
      <c r="Y251" s="618">
        <f>MONTH('４（金銭出納簿・今年度）'!$A251)</f>
        <v>1</v>
      </c>
    </row>
    <row r="252" spans="1:25" s="376" customFormat="1" ht="30" hidden="1" customHeight="1">
      <c r="A252" s="388"/>
      <c r="B252" s="409"/>
      <c r="C252" s="432"/>
      <c r="D252" s="455"/>
      <c r="E252" s="469"/>
      <c r="F252" s="488"/>
      <c r="G252" s="488"/>
      <c r="H252" s="488"/>
      <c r="I252" s="488"/>
      <c r="J252" s="488"/>
      <c r="K252" s="488"/>
      <c r="L252" s="488"/>
      <c r="M252" s="488"/>
      <c r="N252" s="488"/>
      <c r="O252" s="488"/>
      <c r="P252" s="488"/>
      <c r="Q252" s="513"/>
      <c r="R252" s="530">
        <f t="shared" si="3"/>
        <v>0</v>
      </c>
      <c r="S252" s="542"/>
      <c r="T252" s="542"/>
      <c r="U252" s="579"/>
      <c r="V252" s="594"/>
      <c r="W252" s="580"/>
      <c r="X252" s="607"/>
      <c r="Y252" s="618">
        <f>MONTH('４（金銭出納簿・今年度）'!$A252)</f>
        <v>1</v>
      </c>
    </row>
    <row r="253" spans="1:25" s="376" customFormat="1" ht="30" hidden="1" customHeight="1">
      <c r="A253" s="388"/>
      <c r="B253" s="409"/>
      <c r="C253" s="432"/>
      <c r="D253" s="455"/>
      <c r="E253" s="469"/>
      <c r="F253" s="488"/>
      <c r="G253" s="488"/>
      <c r="H253" s="488"/>
      <c r="I253" s="488"/>
      <c r="J253" s="488"/>
      <c r="K253" s="488"/>
      <c r="L253" s="488"/>
      <c r="M253" s="488"/>
      <c r="N253" s="488"/>
      <c r="O253" s="488"/>
      <c r="P253" s="488"/>
      <c r="Q253" s="513"/>
      <c r="R253" s="530">
        <f t="shared" si="3"/>
        <v>0</v>
      </c>
      <c r="S253" s="542"/>
      <c r="T253" s="542"/>
      <c r="U253" s="579"/>
      <c r="V253" s="594"/>
      <c r="W253" s="580"/>
      <c r="X253" s="607"/>
      <c r="Y253" s="618">
        <f>MONTH('４（金銭出納簿・今年度）'!$A253)</f>
        <v>1</v>
      </c>
    </row>
    <row r="254" spans="1:25" s="376" customFormat="1" ht="30" hidden="1" customHeight="1">
      <c r="A254" s="388"/>
      <c r="B254" s="409"/>
      <c r="C254" s="432"/>
      <c r="D254" s="455"/>
      <c r="E254" s="469"/>
      <c r="F254" s="488"/>
      <c r="G254" s="488"/>
      <c r="H254" s="488"/>
      <c r="I254" s="488"/>
      <c r="J254" s="488"/>
      <c r="K254" s="488"/>
      <c r="L254" s="488"/>
      <c r="M254" s="488"/>
      <c r="N254" s="488"/>
      <c r="O254" s="488"/>
      <c r="P254" s="488"/>
      <c r="Q254" s="513"/>
      <c r="R254" s="530">
        <f t="shared" si="3"/>
        <v>0</v>
      </c>
      <c r="S254" s="542"/>
      <c r="T254" s="542"/>
      <c r="U254" s="579"/>
      <c r="V254" s="594"/>
      <c r="W254" s="580"/>
      <c r="X254" s="607"/>
      <c r="Y254" s="618">
        <f>MONTH('４（金銭出納簿・今年度）'!$A254)</f>
        <v>1</v>
      </c>
    </row>
    <row r="255" spans="1:25" s="376" customFormat="1" ht="30" hidden="1" customHeight="1">
      <c r="A255" s="388"/>
      <c r="B255" s="409"/>
      <c r="C255" s="432"/>
      <c r="D255" s="455"/>
      <c r="E255" s="469"/>
      <c r="F255" s="488"/>
      <c r="G255" s="488"/>
      <c r="H255" s="488"/>
      <c r="I255" s="488"/>
      <c r="J255" s="488"/>
      <c r="K255" s="488"/>
      <c r="L255" s="488"/>
      <c r="M255" s="488"/>
      <c r="N255" s="488"/>
      <c r="O255" s="488"/>
      <c r="P255" s="488"/>
      <c r="Q255" s="513"/>
      <c r="R255" s="530">
        <f t="shared" si="3"/>
        <v>0</v>
      </c>
      <c r="S255" s="542"/>
      <c r="T255" s="542"/>
      <c r="U255" s="579"/>
      <c r="V255" s="594"/>
      <c r="W255" s="580"/>
      <c r="X255" s="607"/>
      <c r="Y255" s="618">
        <f>MONTH('４（金銭出納簿・今年度）'!$A255)</f>
        <v>1</v>
      </c>
    </row>
    <row r="256" spans="1:25" s="376" customFormat="1" ht="30" hidden="1" customHeight="1">
      <c r="A256" s="388"/>
      <c r="B256" s="409"/>
      <c r="C256" s="432"/>
      <c r="D256" s="455"/>
      <c r="E256" s="469"/>
      <c r="F256" s="488"/>
      <c r="G256" s="488"/>
      <c r="H256" s="488"/>
      <c r="I256" s="488"/>
      <c r="J256" s="488"/>
      <c r="K256" s="488"/>
      <c r="L256" s="488"/>
      <c r="M256" s="488"/>
      <c r="N256" s="488"/>
      <c r="O256" s="488"/>
      <c r="P256" s="488"/>
      <c r="Q256" s="513"/>
      <c r="R256" s="530">
        <f t="shared" si="3"/>
        <v>0</v>
      </c>
      <c r="S256" s="542"/>
      <c r="T256" s="542"/>
      <c r="U256" s="579"/>
      <c r="V256" s="594"/>
      <c r="W256" s="580"/>
      <c r="X256" s="607"/>
      <c r="Y256" s="618">
        <f>MONTH('４（金銭出納簿・今年度）'!$A256)</f>
        <v>1</v>
      </c>
    </row>
    <row r="257" spans="1:25" s="376" customFormat="1" ht="30" hidden="1" customHeight="1">
      <c r="A257" s="388"/>
      <c r="B257" s="409"/>
      <c r="C257" s="432"/>
      <c r="D257" s="455"/>
      <c r="E257" s="469"/>
      <c r="F257" s="488"/>
      <c r="G257" s="488"/>
      <c r="H257" s="488"/>
      <c r="I257" s="488"/>
      <c r="J257" s="488"/>
      <c r="K257" s="488"/>
      <c r="L257" s="488"/>
      <c r="M257" s="488"/>
      <c r="N257" s="488"/>
      <c r="O257" s="488"/>
      <c r="P257" s="488"/>
      <c r="Q257" s="513"/>
      <c r="R257" s="530">
        <f t="shared" si="3"/>
        <v>0</v>
      </c>
      <c r="S257" s="542"/>
      <c r="T257" s="542"/>
      <c r="U257" s="579"/>
      <c r="V257" s="594"/>
      <c r="W257" s="580"/>
      <c r="X257" s="607"/>
      <c r="Y257" s="618">
        <f>MONTH('４（金銭出納簿・今年度）'!$A257)</f>
        <v>1</v>
      </c>
    </row>
    <row r="258" spans="1:25" s="376" customFormat="1" ht="30" hidden="1" customHeight="1">
      <c r="A258" s="388"/>
      <c r="B258" s="409"/>
      <c r="C258" s="432"/>
      <c r="D258" s="455"/>
      <c r="E258" s="469"/>
      <c r="F258" s="488"/>
      <c r="G258" s="488"/>
      <c r="H258" s="488"/>
      <c r="I258" s="488"/>
      <c r="J258" s="488"/>
      <c r="K258" s="488"/>
      <c r="L258" s="488"/>
      <c r="M258" s="488"/>
      <c r="N258" s="488"/>
      <c r="O258" s="488"/>
      <c r="P258" s="488"/>
      <c r="Q258" s="513"/>
      <c r="R258" s="530">
        <f t="shared" si="3"/>
        <v>0</v>
      </c>
      <c r="S258" s="542"/>
      <c r="T258" s="542"/>
      <c r="U258" s="579"/>
      <c r="V258" s="594"/>
      <c r="W258" s="580"/>
      <c r="X258" s="607"/>
      <c r="Y258" s="618">
        <f>MONTH('４（金銭出納簿・今年度）'!$A258)</f>
        <v>1</v>
      </c>
    </row>
    <row r="259" spans="1:25" s="376" customFormat="1" ht="30" hidden="1" customHeight="1">
      <c r="A259" s="388"/>
      <c r="B259" s="409"/>
      <c r="C259" s="432"/>
      <c r="D259" s="455"/>
      <c r="E259" s="469"/>
      <c r="F259" s="488"/>
      <c r="G259" s="488"/>
      <c r="H259" s="488"/>
      <c r="I259" s="488"/>
      <c r="J259" s="488"/>
      <c r="K259" s="488"/>
      <c r="L259" s="488"/>
      <c r="M259" s="488"/>
      <c r="N259" s="488"/>
      <c r="O259" s="488"/>
      <c r="P259" s="488"/>
      <c r="Q259" s="513"/>
      <c r="R259" s="530">
        <f t="shared" si="3"/>
        <v>0</v>
      </c>
      <c r="S259" s="542"/>
      <c r="T259" s="542"/>
      <c r="U259" s="579"/>
      <c r="V259" s="594"/>
      <c r="W259" s="580"/>
      <c r="X259" s="607"/>
      <c r="Y259" s="618">
        <f>MONTH('４（金銭出納簿・今年度）'!$A259)</f>
        <v>1</v>
      </c>
    </row>
    <row r="260" spans="1:25" s="376" customFormat="1" ht="30" hidden="1" customHeight="1">
      <c r="A260" s="389"/>
      <c r="B260" s="410"/>
      <c r="C260" s="433"/>
      <c r="D260" s="456"/>
      <c r="E260" s="470"/>
      <c r="F260" s="489"/>
      <c r="G260" s="489"/>
      <c r="H260" s="489"/>
      <c r="I260" s="489"/>
      <c r="J260" s="489"/>
      <c r="K260" s="489"/>
      <c r="L260" s="489"/>
      <c r="M260" s="489"/>
      <c r="N260" s="489"/>
      <c r="O260" s="489"/>
      <c r="P260" s="489"/>
      <c r="Q260" s="514"/>
      <c r="R260" s="531">
        <f t="shared" si="3"/>
        <v>0</v>
      </c>
      <c r="S260" s="543"/>
      <c r="T260" s="543"/>
      <c r="U260" s="581"/>
      <c r="V260" s="595"/>
      <c r="W260" s="599"/>
      <c r="X260" s="608"/>
      <c r="Y260" s="618">
        <f>MONTH('４（金銭出納簿・今年度）'!$A260)</f>
        <v>1</v>
      </c>
    </row>
    <row r="261" spans="1:25" s="375" customFormat="1" ht="30" customHeight="1">
      <c r="A261" s="390" t="s">
        <v>2</v>
      </c>
      <c r="B261" s="411"/>
      <c r="C261" s="434">
        <f t="shared" ref="C261:Q261" si="4">SUM(C11:C260)</f>
        <v>0</v>
      </c>
      <c r="D261" s="434">
        <f t="shared" si="4"/>
        <v>0</v>
      </c>
      <c r="E261" s="471">
        <f t="shared" si="4"/>
        <v>0</v>
      </c>
      <c r="F261" s="490">
        <f t="shared" si="4"/>
        <v>0</v>
      </c>
      <c r="G261" s="490">
        <f t="shared" si="4"/>
        <v>0</v>
      </c>
      <c r="H261" s="490">
        <f t="shared" si="4"/>
        <v>0</v>
      </c>
      <c r="I261" s="490">
        <f t="shared" si="4"/>
        <v>0</v>
      </c>
      <c r="J261" s="490">
        <f t="shared" si="4"/>
        <v>0</v>
      </c>
      <c r="K261" s="490">
        <f t="shared" si="4"/>
        <v>0</v>
      </c>
      <c r="L261" s="490">
        <f t="shared" si="4"/>
        <v>0</v>
      </c>
      <c r="M261" s="490">
        <f t="shared" si="4"/>
        <v>0</v>
      </c>
      <c r="N261" s="490">
        <f t="shared" si="4"/>
        <v>0</v>
      </c>
      <c r="O261" s="490">
        <f t="shared" si="4"/>
        <v>0</v>
      </c>
      <c r="P261" s="490">
        <f t="shared" si="4"/>
        <v>0</v>
      </c>
      <c r="Q261" s="515">
        <f t="shared" si="4"/>
        <v>0</v>
      </c>
      <c r="R261" s="532"/>
      <c r="S261" s="544"/>
      <c r="T261" s="564"/>
      <c r="U261" s="582"/>
      <c r="V261" s="596"/>
      <c r="W261" s="600"/>
      <c r="X261" s="609"/>
      <c r="Y261" s="619"/>
    </row>
    <row r="262" spans="1:25" ht="30" customHeight="1"/>
    <row r="263" spans="1:25" ht="23.4">
      <c r="A263" s="391" t="s">
        <v>63</v>
      </c>
      <c r="B263" s="391"/>
      <c r="C263" s="391"/>
    </row>
    <row r="264" spans="1:25" s="377" customFormat="1" ht="19.2">
      <c r="A264" s="392" t="s">
        <v>706</v>
      </c>
      <c r="B264" s="369"/>
      <c r="C264" s="392"/>
      <c r="D264" s="457"/>
      <c r="E264" s="457"/>
      <c r="F264" s="457"/>
      <c r="S264" s="545"/>
      <c r="T264" s="545"/>
      <c r="U264" s="583"/>
      <c r="V264" s="583"/>
      <c r="W264" s="583"/>
      <c r="X264" s="583"/>
      <c r="Y264" s="370"/>
    </row>
    <row r="265" spans="1:25" s="377" customFormat="1" ht="22.5" customHeight="1">
      <c r="A265" s="392" t="s">
        <v>64</v>
      </c>
      <c r="B265" s="369"/>
      <c r="C265" s="392"/>
      <c r="D265" s="457"/>
      <c r="E265" s="457"/>
      <c r="F265" s="457"/>
      <c r="S265" s="545"/>
      <c r="T265" s="545"/>
      <c r="U265" s="583"/>
      <c r="V265" s="583"/>
      <c r="W265" s="583"/>
      <c r="X265" s="583"/>
      <c r="Y265" s="370"/>
    </row>
    <row r="266" spans="1:25" s="377" customFormat="1" ht="18.75" customHeight="1">
      <c r="A266" s="393" t="s">
        <v>71</v>
      </c>
      <c r="B266" s="393"/>
      <c r="C266" s="393"/>
      <c r="D266" s="393"/>
      <c r="E266" s="393"/>
      <c r="F266" s="393"/>
      <c r="G266" s="393"/>
      <c r="H266" s="393"/>
      <c r="I266" s="393"/>
      <c r="J266" s="393"/>
      <c r="K266" s="393"/>
      <c r="L266" s="393"/>
      <c r="M266" s="393"/>
      <c r="N266" s="393"/>
      <c r="O266" s="393"/>
      <c r="P266" s="393"/>
      <c r="Q266" s="393"/>
      <c r="R266" s="393"/>
      <c r="S266" s="393"/>
      <c r="T266" s="393"/>
      <c r="U266" s="584"/>
      <c r="V266" s="583"/>
      <c r="W266" s="583"/>
      <c r="X266" s="583"/>
      <c r="Y266" s="370"/>
    </row>
    <row r="267" spans="1:25" s="377" customFormat="1" ht="24.75" customHeight="1">
      <c r="A267" s="393"/>
      <c r="B267" s="393"/>
      <c r="C267" s="393"/>
      <c r="D267" s="393"/>
      <c r="E267" s="393"/>
      <c r="F267" s="393"/>
      <c r="G267" s="393"/>
      <c r="H267" s="393"/>
      <c r="I267" s="393"/>
      <c r="J267" s="393"/>
      <c r="K267" s="393"/>
      <c r="L267" s="393"/>
      <c r="M267" s="393"/>
      <c r="N267" s="393"/>
      <c r="O267" s="393"/>
      <c r="P267" s="393"/>
      <c r="Q267" s="393"/>
      <c r="R267" s="393"/>
      <c r="S267" s="393"/>
      <c r="T267" s="393"/>
      <c r="U267" s="584"/>
      <c r="V267" s="583"/>
      <c r="W267" s="583"/>
      <c r="X267" s="583"/>
      <c r="Y267" s="370"/>
    </row>
    <row r="268" spans="1:25" s="377" customFormat="1" ht="19.2">
      <c r="A268" s="394" t="s">
        <v>682</v>
      </c>
      <c r="B268" s="394"/>
      <c r="C268" s="394"/>
      <c r="D268" s="394"/>
      <c r="E268" s="394"/>
      <c r="F268" s="394"/>
      <c r="G268" s="394"/>
      <c r="H268" s="394"/>
      <c r="I268" s="394"/>
      <c r="J268" s="394"/>
      <c r="K268" s="394"/>
      <c r="L268" s="394"/>
      <c r="M268" s="394"/>
      <c r="N268" s="394"/>
      <c r="O268" s="394"/>
      <c r="P268" s="394"/>
      <c r="Q268" s="394"/>
      <c r="R268" s="394"/>
      <c r="S268" s="546"/>
      <c r="T268" s="546"/>
      <c r="U268" s="583"/>
      <c r="V268" s="583"/>
      <c r="W268" s="583"/>
      <c r="X268" s="583"/>
      <c r="Y268" s="370"/>
    </row>
    <row r="269" spans="1:25" s="377" customFormat="1" ht="19.2">
      <c r="A269" s="394" t="s">
        <v>537</v>
      </c>
      <c r="B269" s="394"/>
      <c r="C269" s="394"/>
      <c r="D269" s="394"/>
      <c r="E269" s="394"/>
      <c r="F269" s="394"/>
      <c r="G269" s="394"/>
      <c r="H269" s="394"/>
      <c r="I269" s="394"/>
      <c r="J269" s="394"/>
      <c r="K269" s="394"/>
      <c r="L269" s="394"/>
      <c r="M269" s="394"/>
      <c r="N269" s="394"/>
      <c r="O269" s="394"/>
      <c r="P269" s="394"/>
      <c r="Q269" s="394"/>
      <c r="R269" s="394"/>
      <c r="S269" s="546"/>
      <c r="T269" s="546"/>
      <c r="U269" s="583"/>
      <c r="V269" s="583"/>
      <c r="W269" s="583"/>
      <c r="X269" s="583"/>
      <c r="Y269" s="370"/>
    </row>
    <row r="270" spans="1:25" s="377" customFormat="1" ht="19.2">
      <c r="A270" s="394" t="s">
        <v>539</v>
      </c>
      <c r="B270" s="394"/>
      <c r="C270" s="394"/>
      <c r="D270" s="394"/>
      <c r="E270" s="394"/>
      <c r="F270" s="394"/>
      <c r="G270" s="394"/>
      <c r="H270" s="394"/>
      <c r="I270" s="394"/>
      <c r="J270" s="394"/>
      <c r="K270" s="394"/>
      <c r="L270" s="394"/>
      <c r="M270" s="394"/>
      <c r="N270" s="394"/>
      <c r="O270" s="394"/>
      <c r="P270" s="394"/>
      <c r="Q270" s="394"/>
      <c r="R270" s="394"/>
      <c r="S270" s="546"/>
      <c r="T270" s="546"/>
      <c r="U270" s="583"/>
      <c r="V270" s="583"/>
      <c r="W270" s="583"/>
      <c r="X270" s="583"/>
      <c r="Y270" s="370"/>
    </row>
    <row r="271" spans="1:25" ht="23.25" customHeight="1">
      <c r="A271" s="395"/>
      <c r="B271" s="394" t="s">
        <v>75</v>
      </c>
      <c r="C271" s="435"/>
      <c r="D271" s="435"/>
      <c r="E271" s="435"/>
      <c r="F271" s="435"/>
      <c r="G271" s="435"/>
      <c r="H271" s="435"/>
      <c r="I271" s="435"/>
      <c r="J271" s="435"/>
      <c r="K271" s="435"/>
      <c r="L271" s="435"/>
      <c r="M271" s="435"/>
      <c r="N271" s="435"/>
      <c r="O271" s="435"/>
      <c r="P271" s="435"/>
      <c r="Q271" s="435"/>
      <c r="R271" s="435"/>
      <c r="S271" s="547"/>
      <c r="T271" s="547"/>
    </row>
    <row r="272" spans="1:25" ht="20.100000000000001" customHeight="1">
      <c r="B272" s="412"/>
      <c r="C272" s="436" t="s">
        <v>76</v>
      </c>
      <c r="D272" s="436"/>
      <c r="E272" s="436" t="s">
        <v>30</v>
      </c>
      <c r="F272" s="436"/>
      <c r="G272" s="436"/>
      <c r="H272" s="436"/>
      <c r="I272" s="436"/>
      <c r="J272" s="498" t="s">
        <v>77</v>
      </c>
      <c r="K272" s="501"/>
      <c r="L272" s="501"/>
      <c r="M272" s="501"/>
      <c r="N272" s="501"/>
      <c r="O272" s="501"/>
      <c r="P272" s="501"/>
      <c r="Q272" s="501"/>
      <c r="R272" s="501"/>
      <c r="S272" s="548"/>
      <c r="T272" s="565"/>
    </row>
    <row r="273" spans="1:25" s="378" customFormat="1" ht="19.5" customHeight="1">
      <c r="A273" s="396"/>
      <c r="B273" s="413" t="s">
        <v>5</v>
      </c>
      <c r="C273" s="437" t="s">
        <v>61</v>
      </c>
      <c r="D273" s="437"/>
      <c r="E273" s="472" t="s">
        <v>83</v>
      </c>
      <c r="F273" s="472"/>
      <c r="G273" s="472"/>
      <c r="H273" s="472"/>
      <c r="I273" s="472"/>
      <c r="J273" s="499" t="s">
        <v>265</v>
      </c>
      <c r="K273" s="502"/>
      <c r="L273" s="502"/>
      <c r="M273" s="502"/>
      <c r="N273" s="502"/>
      <c r="O273" s="502"/>
      <c r="P273" s="502"/>
      <c r="Q273" s="502"/>
      <c r="R273" s="502"/>
      <c r="S273" s="549"/>
      <c r="T273" s="566"/>
      <c r="U273" s="585"/>
      <c r="V273" s="585"/>
      <c r="W273" s="585"/>
      <c r="X273" s="585"/>
      <c r="Y273" s="370"/>
    </row>
    <row r="274" spans="1:25" s="378" customFormat="1" ht="18.75" customHeight="1">
      <c r="A274" s="396"/>
      <c r="B274" s="413" t="s">
        <v>84</v>
      </c>
      <c r="C274" s="437" t="s">
        <v>34</v>
      </c>
      <c r="D274" s="437"/>
      <c r="E274" s="472" t="s">
        <v>53</v>
      </c>
      <c r="F274" s="472"/>
      <c r="G274" s="472"/>
      <c r="H274" s="472"/>
      <c r="I274" s="472"/>
      <c r="J274" s="499" t="s">
        <v>85</v>
      </c>
      <c r="K274" s="502"/>
      <c r="L274" s="502"/>
      <c r="M274" s="502"/>
      <c r="N274" s="502"/>
      <c r="O274" s="502"/>
      <c r="P274" s="502"/>
      <c r="Q274" s="502"/>
      <c r="R274" s="502"/>
      <c r="S274" s="549"/>
      <c r="T274" s="566"/>
      <c r="U274" s="585"/>
      <c r="V274" s="585"/>
      <c r="W274" s="585"/>
      <c r="X274" s="585"/>
      <c r="Y274" s="370"/>
    </row>
    <row r="275" spans="1:25" s="378" customFormat="1" ht="16.2">
      <c r="A275" s="396"/>
      <c r="B275" s="413"/>
      <c r="C275" s="437" t="s">
        <v>10</v>
      </c>
      <c r="D275" s="437"/>
      <c r="E275" s="472" t="s">
        <v>88</v>
      </c>
      <c r="F275" s="472"/>
      <c r="G275" s="472"/>
      <c r="H275" s="472"/>
      <c r="I275" s="472"/>
      <c r="J275" s="499" t="s">
        <v>413</v>
      </c>
      <c r="K275" s="502"/>
      <c r="L275" s="502"/>
      <c r="M275" s="502"/>
      <c r="N275" s="502"/>
      <c r="O275" s="502"/>
      <c r="P275" s="502"/>
      <c r="Q275" s="502"/>
      <c r="R275" s="502"/>
      <c r="S275" s="549"/>
      <c r="T275" s="566"/>
      <c r="U275" s="585"/>
      <c r="V275" s="585"/>
      <c r="W275" s="585"/>
      <c r="X275" s="585"/>
      <c r="Y275" s="370"/>
    </row>
    <row r="276" spans="1:25" s="378" customFormat="1" ht="16.2">
      <c r="A276" s="396"/>
      <c r="B276" s="413"/>
      <c r="C276" s="437" t="s">
        <v>35</v>
      </c>
      <c r="D276" s="437"/>
      <c r="E276" s="472" t="s">
        <v>416</v>
      </c>
      <c r="F276" s="472"/>
      <c r="G276" s="472"/>
      <c r="H276" s="472"/>
      <c r="I276" s="472"/>
      <c r="J276" s="499" t="s">
        <v>418</v>
      </c>
      <c r="K276" s="502"/>
      <c r="L276" s="502"/>
      <c r="M276" s="502"/>
      <c r="N276" s="502"/>
      <c r="O276" s="502"/>
      <c r="P276" s="502"/>
      <c r="Q276" s="502"/>
      <c r="R276" s="502"/>
      <c r="S276" s="549"/>
      <c r="T276" s="566"/>
      <c r="U276" s="585"/>
      <c r="V276" s="585"/>
      <c r="W276" s="585"/>
      <c r="X276" s="585"/>
      <c r="Y276" s="370"/>
    </row>
    <row r="277" spans="1:25" s="378" customFormat="1" ht="16.2">
      <c r="A277" s="396"/>
      <c r="B277" s="413"/>
      <c r="C277" s="437" t="s">
        <v>487</v>
      </c>
      <c r="D277" s="437"/>
      <c r="E277" s="472" t="s">
        <v>89</v>
      </c>
      <c r="F277" s="472"/>
      <c r="G277" s="472"/>
      <c r="H277" s="472"/>
      <c r="I277" s="472"/>
      <c r="J277" s="499" t="s">
        <v>389</v>
      </c>
      <c r="K277" s="502"/>
      <c r="L277" s="502"/>
      <c r="M277" s="502"/>
      <c r="N277" s="502"/>
      <c r="O277" s="502"/>
      <c r="P277" s="502"/>
      <c r="Q277" s="502"/>
      <c r="R277" s="502"/>
      <c r="S277" s="549"/>
      <c r="T277" s="566"/>
      <c r="U277" s="585"/>
      <c r="V277" s="585"/>
      <c r="W277" s="585"/>
      <c r="X277" s="585"/>
      <c r="Y277" s="370"/>
    </row>
    <row r="278" spans="1:25" s="378" customFormat="1" ht="16.2">
      <c r="A278" s="396"/>
      <c r="B278" s="413"/>
      <c r="C278" s="437" t="s">
        <v>19</v>
      </c>
      <c r="D278" s="437"/>
      <c r="E278" s="472" t="s">
        <v>92</v>
      </c>
      <c r="F278" s="472"/>
      <c r="G278" s="472"/>
      <c r="H278" s="472"/>
      <c r="I278" s="472"/>
      <c r="J278" s="499" t="s">
        <v>291</v>
      </c>
      <c r="K278" s="502"/>
      <c r="L278" s="502"/>
      <c r="M278" s="502"/>
      <c r="N278" s="502"/>
      <c r="O278" s="502"/>
      <c r="P278" s="502"/>
      <c r="Q278" s="502"/>
      <c r="R278" s="502"/>
      <c r="S278" s="549"/>
      <c r="T278" s="566"/>
      <c r="U278" s="585"/>
      <c r="V278" s="585"/>
      <c r="W278" s="585"/>
      <c r="X278" s="585"/>
      <c r="Y278" s="370"/>
    </row>
    <row r="279" spans="1:25" s="378" customFormat="1" ht="16.2">
      <c r="A279" s="396"/>
      <c r="B279" s="413"/>
      <c r="C279" s="437" t="s">
        <v>95</v>
      </c>
      <c r="D279" s="437"/>
      <c r="E279" s="472" t="s">
        <v>97</v>
      </c>
      <c r="F279" s="472"/>
      <c r="G279" s="472"/>
      <c r="H279" s="472"/>
      <c r="I279" s="472"/>
      <c r="J279" s="499" t="s">
        <v>80</v>
      </c>
      <c r="K279" s="502"/>
      <c r="L279" s="502"/>
      <c r="M279" s="502"/>
      <c r="N279" s="502"/>
      <c r="O279" s="502"/>
      <c r="P279" s="502"/>
      <c r="Q279" s="502"/>
      <c r="R279" s="502"/>
      <c r="S279" s="549"/>
      <c r="T279" s="566"/>
      <c r="U279" s="585"/>
      <c r="V279" s="585"/>
      <c r="W279" s="585"/>
      <c r="X279" s="585"/>
      <c r="Y279" s="370"/>
    </row>
    <row r="280" spans="1:25" s="378" customFormat="1" ht="16.2">
      <c r="A280" s="396"/>
      <c r="B280" s="413"/>
      <c r="C280" s="437" t="s">
        <v>102</v>
      </c>
      <c r="D280" s="437"/>
      <c r="E280" s="472" t="s">
        <v>68</v>
      </c>
      <c r="F280" s="472"/>
      <c r="G280" s="472"/>
      <c r="H280" s="472"/>
      <c r="I280" s="472"/>
      <c r="J280" s="499" t="s">
        <v>375</v>
      </c>
      <c r="K280" s="502"/>
      <c r="L280" s="502"/>
      <c r="M280" s="502"/>
      <c r="N280" s="502"/>
      <c r="O280" s="502"/>
      <c r="P280" s="502"/>
      <c r="Q280" s="502"/>
      <c r="R280" s="502"/>
      <c r="S280" s="549"/>
      <c r="T280" s="566"/>
      <c r="U280" s="585"/>
      <c r="V280" s="585"/>
      <c r="W280" s="585"/>
      <c r="X280" s="585"/>
      <c r="Y280" s="370"/>
    </row>
    <row r="281" spans="1:25" s="378" customFormat="1" ht="16.2">
      <c r="A281" s="396"/>
      <c r="B281" s="413"/>
      <c r="C281" s="437" t="s">
        <v>157</v>
      </c>
      <c r="D281" s="437"/>
      <c r="E281" s="472" t="s">
        <v>486</v>
      </c>
      <c r="F281" s="472"/>
      <c r="G281" s="472"/>
      <c r="H281" s="472"/>
      <c r="I281" s="472"/>
      <c r="J281" s="500" t="s">
        <v>396</v>
      </c>
      <c r="K281" s="503"/>
      <c r="L281" s="503"/>
      <c r="M281" s="503"/>
      <c r="N281" s="503"/>
      <c r="O281" s="503"/>
      <c r="P281" s="503"/>
      <c r="Q281" s="503"/>
      <c r="R281" s="503"/>
      <c r="S281" s="550"/>
      <c r="T281" s="567"/>
      <c r="U281" s="585"/>
      <c r="V281" s="585"/>
      <c r="W281" s="585"/>
      <c r="X281" s="585"/>
      <c r="Y281" s="370"/>
    </row>
    <row r="282" spans="1:25" s="378" customFormat="1" ht="16.2">
      <c r="A282" s="396"/>
      <c r="B282" s="413"/>
      <c r="C282" s="437" t="s">
        <v>108</v>
      </c>
      <c r="D282" s="437"/>
      <c r="E282" s="472" t="s">
        <v>22</v>
      </c>
      <c r="F282" s="472"/>
      <c r="G282" s="472"/>
      <c r="H282" s="472"/>
      <c r="I282" s="472"/>
      <c r="J282" s="499" t="s">
        <v>100</v>
      </c>
      <c r="K282" s="502"/>
      <c r="L282" s="502"/>
      <c r="M282" s="502"/>
      <c r="N282" s="502"/>
      <c r="O282" s="502"/>
      <c r="P282" s="502"/>
      <c r="Q282" s="502"/>
      <c r="R282" s="502"/>
      <c r="S282" s="549"/>
      <c r="T282" s="566"/>
      <c r="U282" s="585"/>
      <c r="V282" s="585"/>
      <c r="W282" s="585"/>
      <c r="X282" s="585"/>
      <c r="Y282" s="370"/>
    </row>
    <row r="283" spans="1:25" s="378" customFormat="1" ht="16.2">
      <c r="A283" s="396"/>
      <c r="B283" s="413"/>
      <c r="C283" s="437" t="s">
        <v>409</v>
      </c>
      <c r="D283" s="437"/>
      <c r="E283" s="472" t="s">
        <v>410</v>
      </c>
      <c r="F283" s="472"/>
      <c r="G283" s="472"/>
      <c r="H283" s="472"/>
      <c r="I283" s="472"/>
      <c r="J283" s="499" t="s">
        <v>412</v>
      </c>
      <c r="K283" s="502"/>
      <c r="L283" s="502"/>
      <c r="M283" s="502"/>
      <c r="N283" s="502"/>
      <c r="O283" s="502"/>
      <c r="P283" s="502"/>
      <c r="Q283" s="502"/>
      <c r="R283" s="502"/>
      <c r="S283" s="549"/>
      <c r="T283" s="566"/>
      <c r="U283" s="585"/>
      <c r="V283" s="585"/>
      <c r="W283" s="585"/>
      <c r="X283" s="585"/>
      <c r="Y283" s="370"/>
    </row>
    <row r="284" spans="1:25" s="378" customFormat="1" ht="16.2">
      <c r="A284" s="396"/>
      <c r="B284" s="413"/>
      <c r="C284" s="437" t="s">
        <v>167</v>
      </c>
      <c r="D284" s="437"/>
      <c r="E284" s="472" t="s">
        <v>269</v>
      </c>
      <c r="F284" s="472"/>
      <c r="G284" s="472"/>
      <c r="H284" s="472"/>
      <c r="I284" s="472"/>
      <c r="J284" s="499"/>
      <c r="K284" s="502"/>
      <c r="L284" s="502"/>
      <c r="M284" s="502"/>
      <c r="N284" s="502"/>
      <c r="O284" s="502"/>
      <c r="P284" s="502"/>
      <c r="Q284" s="502"/>
      <c r="R284" s="502"/>
      <c r="S284" s="549"/>
      <c r="T284" s="566"/>
      <c r="U284" s="585"/>
      <c r="V284" s="585"/>
      <c r="W284" s="585"/>
      <c r="X284" s="585"/>
      <c r="Y284" s="370"/>
    </row>
    <row r="285" spans="1:25" s="378" customFormat="1" ht="16.2">
      <c r="A285" s="396"/>
      <c r="B285" s="413"/>
      <c r="C285" s="437" t="s">
        <v>405</v>
      </c>
      <c r="D285" s="437"/>
      <c r="E285" s="472" t="s">
        <v>260</v>
      </c>
      <c r="F285" s="472"/>
      <c r="G285" s="472"/>
      <c r="H285" s="472"/>
      <c r="I285" s="472"/>
      <c r="J285" s="499" t="s">
        <v>419</v>
      </c>
      <c r="K285" s="502"/>
      <c r="L285" s="502"/>
      <c r="M285" s="502"/>
      <c r="N285" s="502"/>
      <c r="O285" s="502"/>
      <c r="P285" s="502"/>
      <c r="Q285" s="502"/>
      <c r="R285" s="502"/>
      <c r="S285" s="549"/>
      <c r="T285" s="566"/>
      <c r="U285" s="585"/>
      <c r="V285" s="585"/>
      <c r="W285" s="585"/>
      <c r="X285" s="585"/>
      <c r="Y285" s="370"/>
    </row>
    <row r="286" spans="1:25" s="378" customFormat="1" ht="16.2">
      <c r="A286" s="396"/>
      <c r="B286" s="413"/>
      <c r="C286" s="437" t="s">
        <v>170</v>
      </c>
      <c r="D286" s="437"/>
      <c r="E286" s="472" t="s">
        <v>420</v>
      </c>
      <c r="F286" s="472"/>
      <c r="G286" s="472"/>
      <c r="H286" s="472"/>
      <c r="I286" s="472"/>
      <c r="J286" s="499" t="s">
        <v>422</v>
      </c>
      <c r="K286" s="502"/>
      <c r="L286" s="502"/>
      <c r="M286" s="502"/>
      <c r="N286" s="502"/>
      <c r="O286" s="502"/>
      <c r="P286" s="502"/>
      <c r="Q286" s="502"/>
      <c r="R286" s="502"/>
      <c r="S286" s="549"/>
      <c r="T286" s="566"/>
      <c r="U286" s="585"/>
      <c r="V286" s="585"/>
      <c r="W286" s="585"/>
      <c r="X286" s="585"/>
      <c r="Y286" s="370"/>
    </row>
    <row r="287" spans="1:25" s="378" customFormat="1" ht="19.5" customHeight="1">
      <c r="A287" s="396"/>
      <c r="B287" s="413"/>
      <c r="C287" s="437" t="s">
        <v>24</v>
      </c>
      <c r="D287" s="437"/>
      <c r="E287" s="472" t="s">
        <v>427</v>
      </c>
      <c r="F287" s="472"/>
      <c r="G287" s="472"/>
      <c r="H287" s="472"/>
      <c r="I287" s="472"/>
      <c r="J287" s="500" t="s">
        <v>29</v>
      </c>
      <c r="K287" s="503"/>
      <c r="L287" s="503"/>
      <c r="M287" s="503"/>
      <c r="N287" s="503"/>
      <c r="O287" s="503"/>
      <c r="P287" s="503"/>
      <c r="Q287" s="503"/>
      <c r="R287" s="503"/>
      <c r="S287" s="550"/>
      <c r="T287" s="567"/>
      <c r="U287" s="585"/>
      <c r="V287" s="585"/>
      <c r="W287" s="585"/>
      <c r="X287" s="585"/>
      <c r="Y287" s="370"/>
    </row>
    <row r="288" spans="1:25" s="378" customFormat="1" ht="14.4">
      <c r="A288" s="396"/>
      <c r="B288" s="396"/>
      <c r="S288" s="551"/>
      <c r="T288" s="551"/>
      <c r="U288" s="585"/>
      <c r="V288" s="585"/>
      <c r="W288" s="585"/>
      <c r="X288" s="585"/>
      <c r="Y288" s="370"/>
    </row>
    <row r="289" spans="1:25" ht="33" customHeight="1"/>
    <row r="290" spans="1:25" ht="33" customHeight="1">
      <c r="A290" s="397"/>
      <c r="B290" s="414"/>
      <c r="C290" s="438" t="s">
        <v>705</v>
      </c>
      <c r="D290" s="458" t="s">
        <v>25</v>
      </c>
      <c r="E290" s="473"/>
      <c r="F290" s="473"/>
      <c r="G290" s="473"/>
      <c r="H290" s="473"/>
      <c r="I290" s="473"/>
      <c r="J290" s="473"/>
      <c r="K290" s="473"/>
      <c r="L290" s="473"/>
      <c r="M290" s="473"/>
      <c r="N290" s="473"/>
      <c r="O290" s="473"/>
      <c r="P290" s="473"/>
      <c r="Q290" s="516"/>
      <c r="R290" s="533"/>
      <c r="S290" s="533"/>
      <c r="T290" s="533"/>
      <c r="U290" s="586"/>
      <c r="V290" s="586"/>
      <c r="W290" s="586"/>
      <c r="X290" s="586"/>
      <c r="Y290" s="586"/>
    </row>
    <row r="291" spans="1:25" ht="33" customHeight="1">
      <c r="A291" s="398"/>
      <c r="B291" s="415"/>
      <c r="C291" s="426"/>
      <c r="D291" s="425" t="s">
        <v>47</v>
      </c>
      <c r="E291" s="452" t="s">
        <v>126</v>
      </c>
      <c r="F291" s="463"/>
      <c r="G291" s="463"/>
      <c r="H291" s="463"/>
      <c r="I291" s="463"/>
      <c r="J291" s="463"/>
      <c r="K291" s="463"/>
      <c r="L291" s="463"/>
      <c r="M291" s="463"/>
      <c r="N291" s="463"/>
      <c r="O291" s="463"/>
      <c r="P291" s="463"/>
      <c r="Q291" s="517"/>
      <c r="R291" s="533"/>
      <c r="S291" s="533"/>
      <c r="T291" s="533"/>
      <c r="U291" s="586"/>
      <c r="V291" s="586"/>
      <c r="W291" s="586"/>
      <c r="X291" s="586"/>
      <c r="Y291" s="587"/>
    </row>
    <row r="292" spans="1:25" ht="81.75">
      <c r="A292" s="398"/>
      <c r="B292" s="416"/>
      <c r="C292" s="439"/>
      <c r="D292" s="439"/>
      <c r="E292" s="474" t="s">
        <v>547</v>
      </c>
      <c r="F292" s="491" t="s">
        <v>549</v>
      </c>
      <c r="G292" s="491" t="s">
        <v>550</v>
      </c>
      <c r="H292" s="491" t="s">
        <v>433</v>
      </c>
      <c r="I292" s="491" t="s">
        <v>121</v>
      </c>
      <c r="J292" s="491" t="s">
        <v>204</v>
      </c>
      <c r="K292" s="491" t="s">
        <v>551</v>
      </c>
      <c r="L292" s="491" t="s">
        <v>496</v>
      </c>
      <c r="M292" s="491" t="s">
        <v>553</v>
      </c>
      <c r="N292" s="491" t="s">
        <v>350</v>
      </c>
      <c r="O292" s="491" t="s">
        <v>448</v>
      </c>
      <c r="P292" s="491" t="s">
        <v>556</v>
      </c>
      <c r="Q292" s="518" t="s">
        <v>558</v>
      </c>
      <c r="R292" s="534"/>
      <c r="S292" s="533"/>
      <c r="T292" s="533"/>
      <c r="U292" s="586"/>
      <c r="V292" s="586"/>
      <c r="W292" s="586"/>
      <c r="X292" s="586"/>
      <c r="Y292" s="587"/>
    </row>
    <row r="293" spans="1:25" s="379" customFormat="1" ht="33" customHeight="1">
      <c r="A293" s="399" t="s">
        <v>359</v>
      </c>
      <c r="B293" s="417" t="s">
        <v>69</v>
      </c>
      <c r="C293" s="440">
        <f>SUMIFS($C$11:$C$260,$Y$11:$Y$260,"&gt;=4")</f>
        <v>0</v>
      </c>
      <c r="D293" s="440">
        <f>SUMIFS($D$11:$D$260,$Y$11:$Y$260,"&gt;=4")</f>
        <v>0</v>
      </c>
      <c r="E293" s="475">
        <f>SUMIFS($E$11:$E$260,$Y$11:$Y$260,"&gt;=4")</f>
        <v>0</v>
      </c>
      <c r="F293" s="492">
        <f>SUMIFS($F$11:$F$260,$Y$11:$Y$260,"&gt;=4")</f>
        <v>0</v>
      </c>
      <c r="G293" s="492">
        <f>SUMIFS($G$11:$G$260,$Y$11:$Y$260,"&gt;=4")</f>
        <v>0</v>
      </c>
      <c r="H293" s="492">
        <f>SUMIFS($H$11:$H$260,$Y$11:$Y$260,"&gt;=4")</f>
        <v>0</v>
      </c>
      <c r="I293" s="492">
        <f>SUMIFS($I$11:$I$260,$Y$11:$Y$260,"&gt;=4")</f>
        <v>0</v>
      </c>
      <c r="J293" s="492">
        <f>SUMIFS($J$11:$J$260,$Y$11:$Y$260,"&gt;=4")</f>
        <v>0</v>
      </c>
      <c r="K293" s="492">
        <f>SUMIFS($K$11:$K$260,$Y$11:$Y$260,"&gt;=4")</f>
        <v>0</v>
      </c>
      <c r="L293" s="492">
        <f>SUMIFS($L$11:$L$260,$Y$11:$Y$260,"&gt;=4")</f>
        <v>0</v>
      </c>
      <c r="M293" s="492">
        <f>SUMIFS($M$11:$M$260,$Y$11:$Y$260,"&gt;=4")</f>
        <v>0</v>
      </c>
      <c r="N293" s="492">
        <f>SUMIFS($N$11:$N$260,$Y$11:$Y$260,"&gt;=4")</f>
        <v>0</v>
      </c>
      <c r="O293" s="492">
        <f>SUMIFS($O$11:$O$260,$Y$11:$Y$260,"&gt;=4")</f>
        <v>0</v>
      </c>
      <c r="P293" s="492">
        <f>SUMIFS($P$11:$P$260,$Y$11:$Y$260,"&gt;=4")</f>
        <v>0</v>
      </c>
      <c r="Q293" s="519">
        <f>SUMIFS($Q$11:$Q$260,$Y$11:$Y$260,"&gt;=4")</f>
        <v>0</v>
      </c>
      <c r="S293" s="370"/>
      <c r="U293" s="371"/>
      <c r="V293" s="371"/>
      <c r="W293" s="371"/>
      <c r="X293" s="371"/>
      <c r="Y293" s="370"/>
    </row>
    <row r="294" spans="1:25" s="379" customFormat="1" ht="33" customHeight="1">
      <c r="A294" s="400" t="s">
        <v>708</v>
      </c>
      <c r="B294" s="418" t="s">
        <v>576</v>
      </c>
      <c r="C294" s="441">
        <f>SUMIFS($C$11:$C$260,$Y$11:$Y$260,"&lt;=3")</f>
        <v>0</v>
      </c>
      <c r="D294" s="441">
        <f>SUMIFS($D$11:$D$260,$Y$11:$Y$260,"&lt;=3")</f>
        <v>0</v>
      </c>
      <c r="E294" s="476">
        <f>SUMIFS($E$11:$E$260,$Y$11:$Y$260,"&lt;=3")</f>
        <v>0</v>
      </c>
      <c r="F294" s="493">
        <f>SUMIFS($F$11:$F$260,$Y$11:$Y$260,"&lt;=3")</f>
        <v>0</v>
      </c>
      <c r="G294" s="493">
        <f>SUMIFS($G$11:$G$260,$Y$11:$Y$260,"&lt;=3")</f>
        <v>0</v>
      </c>
      <c r="H294" s="493">
        <f>SUMIFS($H$11:$H$260,$Y$11:$Y$260,"&lt;=3")</f>
        <v>0</v>
      </c>
      <c r="I294" s="493">
        <f>SUMIFS($I$11:$I$260,$Y$11:$Y$260,"&lt;=3")</f>
        <v>0</v>
      </c>
      <c r="J294" s="493">
        <f>SUMIFS($J$11:$J$260,$Y$11:$Y$260,"&lt;=3")</f>
        <v>0</v>
      </c>
      <c r="K294" s="493">
        <f>SUMIFS($K$11:$K$260,$Y$11:$Y$260,"&lt;=3")</f>
        <v>0</v>
      </c>
      <c r="L294" s="493">
        <f>SUMIFS($L$11:$L$260,$Y$11:$Y$260,"&lt;=3")</f>
        <v>0</v>
      </c>
      <c r="M294" s="493">
        <f>SUMIFS($M$11:$M$260,$Y$11:$Y$260,"&lt;=3")</f>
        <v>0</v>
      </c>
      <c r="N294" s="493">
        <f>SUMIFS($N$11:$N$260,$Y$11:$Y$260,"&lt;=3")</f>
        <v>0</v>
      </c>
      <c r="O294" s="493">
        <f>SUMIFS($O$11:$O$260,$Y$11:$Y$260,"&lt;=3")</f>
        <v>0</v>
      </c>
      <c r="P294" s="493">
        <f>SUMIFS($P$11:$P$260,$Y$11:$Y$260,"&lt;=3")</f>
        <v>0</v>
      </c>
      <c r="Q294" s="520">
        <f>SUMIFS($Q$11:$Q$260,$Y$11:$Y$260,"&lt;=3")</f>
        <v>0</v>
      </c>
      <c r="S294" s="552"/>
      <c r="T294" s="568"/>
      <c r="U294" s="587"/>
      <c r="V294" s="371"/>
      <c r="W294" s="371"/>
      <c r="X294" s="371"/>
      <c r="Y294" s="370"/>
    </row>
    <row r="295" spans="1:25" ht="7.2" customHeight="1">
      <c r="B295" s="286"/>
      <c r="S295" s="553"/>
      <c r="T295" s="553"/>
      <c r="U295" s="553"/>
    </row>
    <row r="296" spans="1:25" ht="37.200000000000003" customHeight="1">
      <c r="A296" s="400" t="s">
        <v>708</v>
      </c>
      <c r="B296" s="419" t="s">
        <v>235</v>
      </c>
      <c r="C296" s="442">
        <f t="shared" ref="C296:Q296" si="5">C293+C294-C297-C298-C299-C300</f>
        <v>0</v>
      </c>
      <c r="D296" s="442">
        <f t="shared" si="5"/>
        <v>0</v>
      </c>
      <c r="E296" s="477">
        <f t="shared" si="5"/>
        <v>0</v>
      </c>
      <c r="F296" s="477">
        <f t="shared" si="5"/>
        <v>0</v>
      </c>
      <c r="G296" s="477">
        <f t="shared" si="5"/>
        <v>0</v>
      </c>
      <c r="H296" s="477">
        <f t="shared" si="5"/>
        <v>0</v>
      </c>
      <c r="I296" s="477">
        <f t="shared" si="5"/>
        <v>0</v>
      </c>
      <c r="J296" s="477">
        <f t="shared" si="5"/>
        <v>0</v>
      </c>
      <c r="K296" s="477">
        <f t="shared" si="5"/>
        <v>0</v>
      </c>
      <c r="L296" s="477">
        <f t="shared" si="5"/>
        <v>0</v>
      </c>
      <c r="M296" s="477">
        <f t="shared" si="5"/>
        <v>0</v>
      </c>
      <c r="N296" s="477">
        <f t="shared" si="5"/>
        <v>0</v>
      </c>
      <c r="O296" s="477">
        <f t="shared" si="5"/>
        <v>0</v>
      </c>
      <c r="P296" s="477">
        <f t="shared" si="5"/>
        <v>0</v>
      </c>
      <c r="Q296" s="521">
        <f t="shared" si="5"/>
        <v>0</v>
      </c>
      <c r="S296" s="554"/>
      <c r="T296" s="569"/>
      <c r="U296" s="569"/>
    </row>
    <row r="297" spans="1:25" ht="33" customHeight="1">
      <c r="A297" s="400" t="s">
        <v>708</v>
      </c>
      <c r="B297" s="420" t="s">
        <v>688</v>
      </c>
      <c r="C297" s="443">
        <f>SUMIFS($C$11:$C$260,$U$11:$U$260,"○")</f>
        <v>0</v>
      </c>
      <c r="D297" s="443">
        <f>SUMIFS($D$11:$D$260,$U$11:$U$260,"○")</f>
        <v>0</v>
      </c>
      <c r="E297" s="478">
        <f>SUMIFS($E$11:$E$260,$U$11:$U$260,"○")</f>
        <v>0</v>
      </c>
      <c r="F297" s="494">
        <f>SUMIFS($F$11:$F$260,$U$11:$U$260,"○")</f>
        <v>0</v>
      </c>
      <c r="G297" s="494">
        <f>SUMIFS($G$11:$G$260,$U$11:$U$260,"○")</f>
        <v>0</v>
      </c>
      <c r="H297" s="494">
        <f>SUMIFS($H$11:$H$260,$U$11:$U$260,"○")</f>
        <v>0</v>
      </c>
      <c r="I297" s="494">
        <f>SUMIFS($I$11:$I$260,$U$11:$U$260,"○")</f>
        <v>0</v>
      </c>
      <c r="J297" s="494">
        <f>SUMIFS($J$11:$J$260,$U$11:$U$260,"○")</f>
        <v>0</v>
      </c>
      <c r="K297" s="494">
        <f>SUMIFS($K$11:$K$260,$U$11:$U$260,"○")</f>
        <v>0</v>
      </c>
      <c r="L297" s="494">
        <f>SUMIFS($L$11:$L$260,$U$11:$U$260,"○")</f>
        <v>0</v>
      </c>
      <c r="M297" s="494">
        <f>SUMIFS($M$11:$M$260,$U$11:$U$260,"○")</f>
        <v>0</v>
      </c>
      <c r="N297" s="494">
        <f>SUMIFS($N$11:$N$260,$U$11:$U$260,"○")</f>
        <v>0</v>
      </c>
      <c r="O297" s="494">
        <f>SUMIFS($O$11:$O$260,$U$11:$U$260,"○")</f>
        <v>0</v>
      </c>
      <c r="P297" s="494">
        <f>SUMIFS($P$11:$P$260,$U$11:$U$260,"○")</f>
        <v>0</v>
      </c>
      <c r="Q297" s="522">
        <f>SUMIFS($Q$11:$Q$260,$U$11:$U$260,"○")</f>
        <v>0</v>
      </c>
      <c r="S297" s="554"/>
      <c r="T297" s="569"/>
      <c r="U297" s="569"/>
    </row>
    <row r="298" spans="1:25" s="369" customFormat="1" ht="33" customHeight="1">
      <c r="A298" s="400" t="s">
        <v>708</v>
      </c>
      <c r="B298" s="421" t="s">
        <v>586</v>
      </c>
      <c r="C298" s="444">
        <f>SUMIFS($C$11:$C$260,$V$11:$V$260,"○")</f>
        <v>0</v>
      </c>
      <c r="D298" s="444">
        <f>SUMIFS($D$11:$D$260,$V$11:$V$260,"○")</f>
        <v>0</v>
      </c>
      <c r="E298" s="479">
        <f>SUMIFS($E$11:$E$260,$V$11:$V$260,"○")</f>
        <v>0</v>
      </c>
      <c r="F298" s="495">
        <f>SUMIFS($F$11:$F$260,$V$11:$V$260,"○")</f>
        <v>0</v>
      </c>
      <c r="G298" s="495">
        <f>SUMIFS($G$11:$G$260,$V$11:$V$260,"○")</f>
        <v>0</v>
      </c>
      <c r="H298" s="495">
        <f>SUMIFS($H$11:$H$260,$V$11:$V$260,"○")</f>
        <v>0</v>
      </c>
      <c r="I298" s="495">
        <f>SUMIFS($I$11:$I$260,$V$11:$V$260,"○")</f>
        <v>0</v>
      </c>
      <c r="J298" s="495">
        <f>SUMIFS($J$11:$J$260,$V$11:$V$260,"○")</f>
        <v>0</v>
      </c>
      <c r="K298" s="495">
        <f>SUMIFS($K$11:$K$260,$V$11:$V$260,"○")</f>
        <v>0</v>
      </c>
      <c r="L298" s="495">
        <f>SUMIFS($L$11:$L$260,$V$11:$V$260,"○")</f>
        <v>0</v>
      </c>
      <c r="M298" s="495">
        <f>SUMIFS($M$11:$M$260,$V$11:$V$260,"○")</f>
        <v>0</v>
      </c>
      <c r="N298" s="495">
        <f>SUMIFS($N$11:$N$260,$V$11:$V$260,"○")</f>
        <v>0</v>
      </c>
      <c r="O298" s="495">
        <f>SUMIFS($O$11:$O$260,$V$11:$V$260,"○")</f>
        <v>0</v>
      </c>
      <c r="P298" s="495">
        <f>SUMIFS($P$11:$P$260,$V$11:$V$260,"○")</f>
        <v>0</v>
      </c>
      <c r="Q298" s="523">
        <f>SUMIFS($Q$11:$Q$260,$V$11:$V$260,"○")</f>
        <v>0</v>
      </c>
      <c r="S298" s="555"/>
      <c r="T298" s="569"/>
      <c r="U298" s="569"/>
      <c r="V298" s="371"/>
      <c r="W298" s="371"/>
      <c r="X298" s="610"/>
      <c r="Y298" s="370"/>
    </row>
    <row r="299" spans="1:25" s="369" customFormat="1" ht="33" customHeight="1">
      <c r="A299" s="400" t="s">
        <v>708</v>
      </c>
      <c r="B299" s="421" t="s">
        <v>207</v>
      </c>
      <c r="C299" s="444">
        <f>SUMIFS($C$11:$C$260,$W$11:$W$260,"○")</f>
        <v>0</v>
      </c>
      <c r="D299" s="444">
        <f>SUMIFS($D$11:$D$260,$W$11:$W$260,"○")</f>
        <v>0</v>
      </c>
      <c r="E299" s="479">
        <f>SUMIFS($E$11:$E$260,$W$11:$W$260,"○")</f>
        <v>0</v>
      </c>
      <c r="F299" s="495">
        <f>SUMIFS($F$11:$F$260,$W$11:$W$260,"○")</f>
        <v>0</v>
      </c>
      <c r="G299" s="495">
        <f>SUMIFS($G$11:$G$260,$W$11:$W$260,"○")</f>
        <v>0</v>
      </c>
      <c r="H299" s="495">
        <f>SUMIFS($H$11:$H$260,$W$11:$W$260,"○")</f>
        <v>0</v>
      </c>
      <c r="I299" s="495">
        <f>SUMIFS($I$11:$I$260,$W$11:$W$260,"○")</f>
        <v>0</v>
      </c>
      <c r="J299" s="495">
        <f>SUMIFS($J$11:$J$260,$W$11:$W$260,"○")</f>
        <v>0</v>
      </c>
      <c r="K299" s="495">
        <f>SUMIFS($K$11:$K$260,$W$11:$W$260,"○")</f>
        <v>0</v>
      </c>
      <c r="L299" s="495">
        <f>SUMIFS($L$11:$L$260,$W$11:$W$260,"○")</f>
        <v>0</v>
      </c>
      <c r="M299" s="495">
        <f>SUMIFS($M$11:$M$260,$W$11:$W$260,"○")</f>
        <v>0</v>
      </c>
      <c r="N299" s="495">
        <f>SUMIFS($N$11:$N$260,$W$11:$W$260,"○")</f>
        <v>0</v>
      </c>
      <c r="O299" s="495">
        <f>SUMIFS($O$11:$O$260,$W$11:$W$260,"○")</f>
        <v>0</v>
      </c>
      <c r="P299" s="495">
        <f>SUMIFS($P$11:$P$260,$W$11:$W$260,"○")</f>
        <v>0</v>
      </c>
      <c r="Q299" s="523">
        <f>SUMIFS($Q$11:$Q$260,$W$11:$W$260,"○")</f>
        <v>0</v>
      </c>
      <c r="S299" s="555"/>
      <c r="T299" s="569"/>
      <c r="U299" s="569"/>
      <c r="V299" s="371"/>
      <c r="W299" s="371"/>
      <c r="X299" s="610"/>
      <c r="Y299" s="370"/>
    </row>
    <row r="300" spans="1:25" s="369" customFormat="1" ht="33" customHeight="1">
      <c r="A300" s="400" t="s">
        <v>708</v>
      </c>
      <c r="B300" s="422" t="s">
        <v>728</v>
      </c>
      <c r="C300" s="445">
        <f>SUMIFS($C$11:$C$260,$X$11:$X$260,"○")</f>
        <v>0</v>
      </c>
      <c r="D300" s="445">
        <f>SUMIFS($D$11:$D$260,$X$11:$X$260,"○")</f>
        <v>0</v>
      </c>
      <c r="E300" s="480">
        <f>SUMIFS($E$11:$E$260,$X$11:$X$260,"○")</f>
        <v>0</v>
      </c>
      <c r="F300" s="496">
        <f>SUMIFS($F$11:$F$260,$X$11:$X$260,"○")</f>
        <v>0</v>
      </c>
      <c r="G300" s="496">
        <f>SUMIFS($G$11:$G$260,$X$11:$X$260,"○")</f>
        <v>0</v>
      </c>
      <c r="H300" s="496">
        <f>SUMIFS($H$11:$H$260,$X$11:$X$260,"○")</f>
        <v>0</v>
      </c>
      <c r="I300" s="496">
        <f>SUMIFS($I$11:$I$260,$X$11:$X$260,"○")</f>
        <v>0</v>
      </c>
      <c r="J300" s="496">
        <f>SUMIFS($J$11:$J$260,$X$11:$X$260,"○")</f>
        <v>0</v>
      </c>
      <c r="K300" s="496">
        <f>SUMIFS($K$11:$K$260,$X$11:$X$260,"○")</f>
        <v>0</v>
      </c>
      <c r="L300" s="496">
        <f>SUMIFS($L$11:$L$260,$X$11:$X$260,"○")</f>
        <v>0</v>
      </c>
      <c r="M300" s="496">
        <f>SUMIFS($M$11:$M$260,$X$11:$X$260,"○")</f>
        <v>0</v>
      </c>
      <c r="N300" s="496">
        <f>SUMIFS($N$11:$N$260,$X$11:$X$260,"○")</f>
        <v>0</v>
      </c>
      <c r="O300" s="496">
        <f>SUMIFS($O$11:$O$260,$X$11:$X$260,"○")</f>
        <v>0</v>
      </c>
      <c r="P300" s="496">
        <f>SUMIFS($P$11:$P$260,$X$11:$X$260,"○")</f>
        <v>0</v>
      </c>
      <c r="Q300" s="524">
        <f>SUMIFS($Q$11:$Q$260,$X$11:$X$260,"○")</f>
        <v>0</v>
      </c>
      <c r="S300" s="555"/>
      <c r="T300" s="569"/>
      <c r="U300" s="569"/>
      <c r="V300" s="371"/>
      <c r="W300" s="371"/>
      <c r="X300" s="610"/>
      <c r="Y300" s="370"/>
    </row>
    <row r="301" spans="1:25" s="369" customFormat="1" ht="33" customHeight="1">
      <c r="S301" s="400"/>
      <c r="T301" s="400"/>
      <c r="U301" s="371"/>
      <c r="V301" s="371"/>
      <c r="W301" s="371"/>
      <c r="X301" s="610"/>
      <c r="Y301" s="370"/>
    </row>
    <row r="302" spans="1:25" s="369" customFormat="1" ht="33" customHeight="1">
      <c r="B302" s="423"/>
      <c r="C302" s="446" t="s">
        <v>124</v>
      </c>
      <c r="D302" s="459" t="s">
        <v>302</v>
      </c>
      <c r="S302" s="400"/>
      <c r="T302" s="400"/>
      <c r="U302" s="371"/>
      <c r="V302" s="371"/>
      <c r="W302" s="371"/>
      <c r="X302" s="610"/>
      <c r="Y302" s="370"/>
    </row>
    <row r="303" spans="1:25" s="369" customFormat="1" ht="33" customHeight="1">
      <c r="B303" s="424" t="s">
        <v>691</v>
      </c>
      <c r="C303" s="447">
        <f>R9-C304-C305-C306-C307</f>
        <v>0</v>
      </c>
      <c r="D303" s="460">
        <f>R10-D304-D305-D306-D307</f>
        <v>0</v>
      </c>
      <c r="E303" s="286"/>
      <c r="F303" s="286"/>
      <c r="G303" s="286"/>
      <c r="H303" s="286"/>
      <c r="I303" s="286"/>
      <c r="J303" s="286"/>
      <c r="K303" s="286"/>
      <c r="L303" s="286"/>
      <c r="M303" s="286"/>
      <c r="N303" s="286"/>
      <c r="O303" s="286"/>
      <c r="P303" s="286"/>
      <c r="Q303" s="286"/>
      <c r="R303" s="286"/>
      <c r="S303" s="370"/>
      <c r="T303" s="370"/>
      <c r="U303" s="371"/>
      <c r="V303" s="371"/>
      <c r="W303" s="371"/>
      <c r="X303" s="610"/>
      <c r="Y303" s="370"/>
    </row>
    <row r="304" spans="1:25" ht="33" customHeight="1">
      <c r="B304" s="424" t="s">
        <v>688</v>
      </c>
      <c r="C304" s="448">
        <f>SUMIFS($R$9,$U$9,"○")</f>
        <v>0</v>
      </c>
      <c r="D304" s="461"/>
    </row>
    <row r="305" spans="2:4" ht="33" customHeight="1">
      <c r="B305" s="421" t="s">
        <v>586</v>
      </c>
      <c r="C305" s="448">
        <f>SUMIFS($R$9,$V$9,"○")</f>
        <v>0</v>
      </c>
      <c r="D305" s="461"/>
    </row>
    <row r="306" spans="2:4" ht="33" customHeight="1">
      <c r="B306" s="421" t="s">
        <v>207</v>
      </c>
      <c r="C306" s="448">
        <f>SUMIFS($R$9,$W$9,"○")</f>
        <v>0</v>
      </c>
      <c r="D306" s="461"/>
    </row>
    <row r="307" spans="2:4" ht="33" customHeight="1">
      <c r="B307" s="422" t="s">
        <v>728</v>
      </c>
      <c r="C307" s="449">
        <f>SUMIFS($R$9,$X$9,"○")</f>
        <v>0</v>
      </c>
      <c r="D307" s="462"/>
    </row>
  </sheetData>
  <sheetProtection password="DD53" sheet="1" objects="1" scenarios="1" selectLockedCells="1"/>
  <mergeCells count="76">
    <mergeCell ref="D2:E2"/>
    <mergeCell ref="G2:R2"/>
    <mergeCell ref="O3:R3"/>
    <mergeCell ref="M4:S4"/>
    <mergeCell ref="D6:Q6"/>
    <mergeCell ref="E7:Q7"/>
    <mergeCell ref="A263:C263"/>
    <mergeCell ref="C272:D272"/>
    <mergeCell ref="E272:I272"/>
    <mergeCell ref="J272:S272"/>
    <mergeCell ref="C273:D273"/>
    <mergeCell ref="E273:I273"/>
    <mergeCell ref="J273:S273"/>
    <mergeCell ref="C274:D274"/>
    <mergeCell ref="E274:I274"/>
    <mergeCell ref="J274:S274"/>
    <mergeCell ref="C275:D275"/>
    <mergeCell ref="E275:I275"/>
    <mergeCell ref="J275:S275"/>
    <mergeCell ref="C276:D276"/>
    <mergeCell ref="E276:I276"/>
    <mergeCell ref="J276:S276"/>
    <mergeCell ref="C277:D277"/>
    <mergeCell ref="E277:I277"/>
    <mergeCell ref="J277:S277"/>
    <mergeCell ref="C278:D278"/>
    <mergeCell ref="E278:I278"/>
    <mergeCell ref="J278:S278"/>
    <mergeCell ref="C279:D279"/>
    <mergeCell ref="E279:I279"/>
    <mergeCell ref="J279:S279"/>
    <mergeCell ref="C280:D280"/>
    <mergeCell ref="E280:I280"/>
    <mergeCell ref="J280:S280"/>
    <mergeCell ref="C281:D281"/>
    <mergeCell ref="E281:I281"/>
    <mergeCell ref="J281:S281"/>
    <mergeCell ref="C282:D282"/>
    <mergeCell ref="E282:I282"/>
    <mergeCell ref="J282:S282"/>
    <mergeCell ref="C283:D283"/>
    <mergeCell ref="E283:I283"/>
    <mergeCell ref="J283:S283"/>
    <mergeCell ref="C284:D284"/>
    <mergeCell ref="E284:I284"/>
    <mergeCell ref="J284:S284"/>
    <mergeCell ref="C285:D285"/>
    <mergeCell ref="E285:I285"/>
    <mergeCell ref="J285:S285"/>
    <mergeCell ref="C286:D286"/>
    <mergeCell ref="E286:I286"/>
    <mergeCell ref="J286:S286"/>
    <mergeCell ref="C287:D287"/>
    <mergeCell ref="E287:I287"/>
    <mergeCell ref="J287:S287"/>
    <mergeCell ref="D290:Q290"/>
    <mergeCell ref="E291:Q291"/>
    <mergeCell ref="A6:A8"/>
    <mergeCell ref="B6:B8"/>
    <mergeCell ref="C6:C8"/>
    <mergeCell ref="R6:R8"/>
    <mergeCell ref="S6:S8"/>
    <mergeCell ref="T6:T8"/>
    <mergeCell ref="U6:X7"/>
    <mergeCell ref="Y6:Y8"/>
    <mergeCell ref="D7:D8"/>
    <mergeCell ref="A266:S267"/>
    <mergeCell ref="A290:A292"/>
    <mergeCell ref="B290:B292"/>
    <mergeCell ref="C290:C292"/>
    <mergeCell ref="R290:R292"/>
    <mergeCell ref="S290:S292"/>
    <mergeCell ref="U290:X292"/>
    <mergeCell ref="Y290:Y292"/>
    <mergeCell ref="D291:D292"/>
    <mergeCell ref="B274:B287"/>
  </mergeCells>
  <phoneticPr fontId="26"/>
  <dataValidations count="1">
    <dataValidation type="list" allowBlank="1" showDropDown="0" showInputMessage="1" showErrorMessage="1" sqref="U11:X260 U9:X9">
      <formula1>"○"</formula1>
    </dataValidation>
  </dataValidations>
  <printOptions horizontalCentered="1"/>
  <pageMargins left="0.19685039370078738" right="0.19685039370078738" top="0.62992125984251968" bottom="0.39370078740157477" header="0.31496062992125984" footer="0.15748031496062992"/>
  <pageSetup paperSize="9" scale="44" fitToWidth="1" fitToHeight="1" orientation="landscape" usePrinterDefaults="1" r:id="rId1"/>
  <headerFooter>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0000"/>
  </sheetPr>
  <dimension ref="A1:Y302"/>
  <sheetViews>
    <sheetView view="pageBreakPreview" zoomScale="60" zoomScaleNormal="70" workbookViewId="0">
      <pane ySplit="9" topLeftCell="A10" activePane="bottomLeft" state="frozen"/>
      <selection pane="bottomLeft" activeCell="B10" sqref="B10"/>
    </sheetView>
  </sheetViews>
  <sheetFormatPr defaultRowHeight="13.2"/>
  <cols>
    <col min="1" max="1" width="12.3984375" style="395" bestFit="1" customWidth="1"/>
    <col min="2" max="2" width="34.8984375" style="395" customWidth="1"/>
    <col min="3" max="3" width="13.69921875" style="435" customWidth="1"/>
    <col min="4" max="17" width="10.69921875" style="435" customWidth="1"/>
    <col min="18" max="18" width="13.59765625" style="435" customWidth="1"/>
    <col min="19" max="19" width="11.09765625" style="547" customWidth="1"/>
    <col min="20" max="20" width="24.8984375" style="435" customWidth="1"/>
    <col min="21" max="24" width="6.69921875" style="371" customWidth="1"/>
    <col min="25" max="25" width="6.69921875" style="370" customWidth="1"/>
    <col min="26" max="264" width="9" style="435" customWidth="1"/>
    <col min="265" max="265" width="12.3984375" style="435" bestFit="1" customWidth="1"/>
    <col min="266" max="266" width="12.19921875" style="435" customWidth="1"/>
    <col min="267" max="267" width="12.69921875" style="435" customWidth="1"/>
    <col min="268" max="271" width="12.19921875" style="435" customWidth="1"/>
    <col min="272" max="272" width="13.09765625" style="435" customWidth="1"/>
    <col min="273" max="273" width="13.19921875" style="435" customWidth="1"/>
    <col min="274" max="274" width="12.19921875" style="435" customWidth="1"/>
    <col min="275" max="275" width="10.09765625" style="435" customWidth="1"/>
    <col min="276" max="276" width="14.8984375" style="435" customWidth="1"/>
    <col min="277" max="277" width="8.59765625" style="435" customWidth="1"/>
    <col min="278" max="278" width="38.09765625" style="435" customWidth="1"/>
    <col min="279" max="279" width="9" style="435" customWidth="1"/>
    <col min="280" max="280" width="9.19921875" style="435" bestFit="1" customWidth="1"/>
    <col min="281" max="520" width="9" style="435" customWidth="1"/>
    <col min="521" max="521" width="12.3984375" style="435" bestFit="1" customWidth="1"/>
    <col min="522" max="522" width="12.19921875" style="435" customWidth="1"/>
    <col min="523" max="523" width="12.69921875" style="435" customWidth="1"/>
    <col min="524" max="527" width="12.19921875" style="435" customWidth="1"/>
    <col min="528" max="528" width="13.09765625" style="435" customWidth="1"/>
    <col min="529" max="529" width="13.19921875" style="435" customWidth="1"/>
    <col min="530" max="530" width="12.19921875" style="435" customWidth="1"/>
    <col min="531" max="531" width="10.09765625" style="435" customWidth="1"/>
    <col min="532" max="532" width="14.8984375" style="435" customWidth="1"/>
    <col min="533" max="533" width="8.59765625" style="435" customWidth="1"/>
    <col min="534" max="534" width="38.09765625" style="435" customWidth="1"/>
    <col min="535" max="535" width="9" style="435" customWidth="1"/>
    <col min="536" max="536" width="9.19921875" style="435" bestFit="1" customWidth="1"/>
    <col min="537" max="776" width="9" style="435" customWidth="1"/>
    <col min="777" max="777" width="12.3984375" style="435" bestFit="1" customWidth="1"/>
    <col min="778" max="778" width="12.19921875" style="435" customWidth="1"/>
    <col min="779" max="779" width="12.69921875" style="435" customWidth="1"/>
    <col min="780" max="783" width="12.19921875" style="435" customWidth="1"/>
    <col min="784" max="784" width="13.09765625" style="435" customWidth="1"/>
    <col min="785" max="785" width="13.19921875" style="435" customWidth="1"/>
    <col min="786" max="786" width="12.19921875" style="435" customWidth="1"/>
    <col min="787" max="787" width="10.09765625" style="435" customWidth="1"/>
    <col min="788" max="788" width="14.8984375" style="435" customWidth="1"/>
    <col min="789" max="789" width="8.59765625" style="435" customWidth="1"/>
    <col min="790" max="790" width="38.09765625" style="435" customWidth="1"/>
    <col min="791" max="791" width="9" style="435" customWidth="1"/>
    <col min="792" max="792" width="9.19921875" style="435" bestFit="1" customWidth="1"/>
    <col min="793" max="1032" width="9" style="435" customWidth="1"/>
    <col min="1033" max="1033" width="12.3984375" style="435" bestFit="1" customWidth="1"/>
    <col min="1034" max="1034" width="12.19921875" style="435" customWidth="1"/>
    <col min="1035" max="1035" width="12.69921875" style="435" customWidth="1"/>
    <col min="1036" max="1039" width="12.19921875" style="435" customWidth="1"/>
    <col min="1040" max="1040" width="13.09765625" style="435" customWidth="1"/>
    <col min="1041" max="1041" width="13.19921875" style="435" customWidth="1"/>
    <col min="1042" max="1042" width="12.19921875" style="435" customWidth="1"/>
    <col min="1043" max="1043" width="10.09765625" style="435" customWidth="1"/>
    <col min="1044" max="1044" width="14.8984375" style="435" customWidth="1"/>
    <col min="1045" max="1045" width="8.59765625" style="435" customWidth="1"/>
    <col min="1046" max="1046" width="38.09765625" style="435" customWidth="1"/>
    <col min="1047" max="1047" width="9" style="435" customWidth="1"/>
    <col min="1048" max="1048" width="9.19921875" style="435" bestFit="1" customWidth="1"/>
    <col min="1049" max="1288" width="9" style="435" customWidth="1"/>
    <col min="1289" max="1289" width="12.3984375" style="435" bestFit="1" customWidth="1"/>
    <col min="1290" max="1290" width="12.19921875" style="435" customWidth="1"/>
    <col min="1291" max="1291" width="12.69921875" style="435" customWidth="1"/>
    <col min="1292" max="1295" width="12.19921875" style="435" customWidth="1"/>
    <col min="1296" max="1296" width="13.09765625" style="435" customWidth="1"/>
    <col min="1297" max="1297" width="13.19921875" style="435" customWidth="1"/>
    <col min="1298" max="1298" width="12.19921875" style="435" customWidth="1"/>
    <col min="1299" max="1299" width="10.09765625" style="435" customWidth="1"/>
    <col min="1300" max="1300" width="14.8984375" style="435" customWidth="1"/>
    <col min="1301" max="1301" width="8.59765625" style="435" customWidth="1"/>
    <col min="1302" max="1302" width="38.09765625" style="435" customWidth="1"/>
    <col min="1303" max="1303" width="9" style="435" customWidth="1"/>
    <col min="1304" max="1304" width="9.19921875" style="435" bestFit="1" customWidth="1"/>
    <col min="1305" max="1544" width="9" style="435" customWidth="1"/>
    <col min="1545" max="1545" width="12.3984375" style="435" bestFit="1" customWidth="1"/>
    <col min="1546" max="1546" width="12.19921875" style="435" customWidth="1"/>
    <col min="1547" max="1547" width="12.69921875" style="435" customWidth="1"/>
    <col min="1548" max="1551" width="12.19921875" style="435" customWidth="1"/>
    <col min="1552" max="1552" width="13.09765625" style="435" customWidth="1"/>
    <col min="1553" max="1553" width="13.19921875" style="435" customWidth="1"/>
    <col min="1554" max="1554" width="12.19921875" style="435" customWidth="1"/>
    <col min="1555" max="1555" width="10.09765625" style="435" customWidth="1"/>
    <col min="1556" max="1556" width="14.8984375" style="435" customWidth="1"/>
    <col min="1557" max="1557" width="8.59765625" style="435" customWidth="1"/>
    <col min="1558" max="1558" width="38.09765625" style="435" customWidth="1"/>
    <col min="1559" max="1559" width="9" style="435" customWidth="1"/>
    <col min="1560" max="1560" width="9.19921875" style="435" bestFit="1" customWidth="1"/>
    <col min="1561" max="1800" width="9" style="435" customWidth="1"/>
    <col min="1801" max="1801" width="12.3984375" style="435" bestFit="1" customWidth="1"/>
    <col min="1802" max="1802" width="12.19921875" style="435" customWidth="1"/>
    <col min="1803" max="1803" width="12.69921875" style="435" customWidth="1"/>
    <col min="1804" max="1807" width="12.19921875" style="435" customWidth="1"/>
    <col min="1808" max="1808" width="13.09765625" style="435" customWidth="1"/>
    <col min="1809" max="1809" width="13.19921875" style="435" customWidth="1"/>
    <col min="1810" max="1810" width="12.19921875" style="435" customWidth="1"/>
    <col min="1811" max="1811" width="10.09765625" style="435" customWidth="1"/>
    <col min="1812" max="1812" width="14.8984375" style="435" customWidth="1"/>
    <col min="1813" max="1813" width="8.59765625" style="435" customWidth="1"/>
    <col min="1814" max="1814" width="38.09765625" style="435" customWidth="1"/>
    <col min="1815" max="1815" width="9" style="435" customWidth="1"/>
    <col min="1816" max="1816" width="9.19921875" style="435" bestFit="1" customWidth="1"/>
    <col min="1817" max="2056" width="9" style="435" customWidth="1"/>
    <col min="2057" max="2057" width="12.3984375" style="435" bestFit="1" customWidth="1"/>
    <col min="2058" max="2058" width="12.19921875" style="435" customWidth="1"/>
    <col min="2059" max="2059" width="12.69921875" style="435" customWidth="1"/>
    <col min="2060" max="2063" width="12.19921875" style="435" customWidth="1"/>
    <col min="2064" max="2064" width="13.09765625" style="435" customWidth="1"/>
    <col min="2065" max="2065" width="13.19921875" style="435" customWidth="1"/>
    <col min="2066" max="2066" width="12.19921875" style="435" customWidth="1"/>
    <col min="2067" max="2067" width="10.09765625" style="435" customWidth="1"/>
    <col min="2068" max="2068" width="14.8984375" style="435" customWidth="1"/>
    <col min="2069" max="2069" width="8.59765625" style="435" customWidth="1"/>
    <col min="2070" max="2070" width="38.09765625" style="435" customWidth="1"/>
    <col min="2071" max="2071" width="9" style="435" customWidth="1"/>
    <col min="2072" max="2072" width="9.19921875" style="435" bestFit="1" customWidth="1"/>
    <col min="2073" max="2312" width="9" style="435" customWidth="1"/>
    <col min="2313" max="2313" width="12.3984375" style="435" bestFit="1" customWidth="1"/>
    <col min="2314" max="2314" width="12.19921875" style="435" customWidth="1"/>
    <col min="2315" max="2315" width="12.69921875" style="435" customWidth="1"/>
    <col min="2316" max="2319" width="12.19921875" style="435" customWidth="1"/>
    <col min="2320" max="2320" width="13.09765625" style="435" customWidth="1"/>
    <col min="2321" max="2321" width="13.19921875" style="435" customWidth="1"/>
    <col min="2322" max="2322" width="12.19921875" style="435" customWidth="1"/>
    <col min="2323" max="2323" width="10.09765625" style="435" customWidth="1"/>
    <col min="2324" max="2324" width="14.8984375" style="435" customWidth="1"/>
    <col min="2325" max="2325" width="8.59765625" style="435" customWidth="1"/>
    <col min="2326" max="2326" width="38.09765625" style="435" customWidth="1"/>
    <col min="2327" max="2327" width="9" style="435" customWidth="1"/>
    <col min="2328" max="2328" width="9.19921875" style="435" bestFit="1" customWidth="1"/>
    <col min="2329" max="2568" width="9" style="435" customWidth="1"/>
    <col min="2569" max="2569" width="12.3984375" style="435" bestFit="1" customWidth="1"/>
    <col min="2570" max="2570" width="12.19921875" style="435" customWidth="1"/>
    <col min="2571" max="2571" width="12.69921875" style="435" customWidth="1"/>
    <col min="2572" max="2575" width="12.19921875" style="435" customWidth="1"/>
    <col min="2576" max="2576" width="13.09765625" style="435" customWidth="1"/>
    <col min="2577" max="2577" width="13.19921875" style="435" customWidth="1"/>
    <col min="2578" max="2578" width="12.19921875" style="435" customWidth="1"/>
    <col min="2579" max="2579" width="10.09765625" style="435" customWidth="1"/>
    <col min="2580" max="2580" width="14.8984375" style="435" customWidth="1"/>
    <col min="2581" max="2581" width="8.59765625" style="435" customWidth="1"/>
    <col min="2582" max="2582" width="38.09765625" style="435" customWidth="1"/>
    <col min="2583" max="2583" width="9" style="435" customWidth="1"/>
    <col min="2584" max="2584" width="9.19921875" style="435" bestFit="1" customWidth="1"/>
    <col min="2585" max="2824" width="9" style="435" customWidth="1"/>
    <col min="2825" max="2825" width="12.3984375" style="435" bestFit="1" customWidth="1"/>
    <col min="2826" max="2826" width="12.19921875" style="435" customWidth="1"/>
    <col min="2827" max="2827" width="12.69921875" style="435" customWidth="1"/>
    <col min="2828" max="2831" width="12.19921875" style="435" customWidth="1"/>
    <col min="2832" max="2832" width="13.09765625" style="435" customWidth="1"/>
    <col min="2833" max="2833" width="13.19921875" style="435" customWidth="1"/>
    <col min="2834" max="2834" width="12.19921875" style="435" customWidth="1"/>
    <col min="2835" max="2835" width="10.09765625" style="435" customWidth="1"/>
    <col min="2836" max="2836" width="14.8984375" style="435" customWidth="1"/>
    <col min="2837" max="2837" width="8.59765625" style="435" customWidth="1"/>
    <col min="2838" max="2838" width="38.09765625" style="435" customWidth="1"/>
    <col min="2839" max="2839" width="9" style="435" customWidth="1"/>
    <col min="2840" max="2840" width="9.19921875" style="435" bestFit="1" customWidth="1"/>
    <col min="2841" max="3080" width="9" style="435" customWidth="1"/>
    <col min="3081" max="3081" width="12.3984375" style="435" bestFit="1" customWidth="1"/>
    <col min="3082" max="3082" width="12.19921875" style="435" customWidth="1"/>
    <col min="3083" max="3083" width="12.69921875" style="435" customWidth="1"/>
    <col min="3084" max="3087" width="12.19921875" style="435" customWidth="1"/>
    <col min="3088" max="3088" width="13.09765625" style="435" customWidth="1"/>
    <col min="3089" max="3089" width="13.19921875" style="435" customWidth="1"/>
    <col min="3090" max="3090" width="12.19921875" style="435" customWidth="1"/>
    <col min="3091" max="3091" width="10.09765625" style="435" customWidth="1"/>
    <col min="3092" max="3092" width="14.8984375" style="435" customWidth="1"/>
    <col min="3093" max="3093" width="8.59765625" style="435" customWidth="1"/>
    <col min="3094" max="3094" width="38.09765625" style="435" customWidth="1"/>
    <col min="3095" max="3095" width="9" style="435" customWidth="1"/>
    <col min="3096" max="3096" width="9.19921875" style="435" bestFit="1" customWidth="1"/>
    <col min="3097" max="3336" width="9" style="435" customWidth="1"/>
    <col min="3337" max="3337" width="12.3984375" style="435" bestFit="1" customWidth="1"/>
    <col min="3338" max="3338" width="12.19921875" style="435" customWidth="1"/>
    <col min="3339" max="3339" width="12.69921875" style="435" customWidth="1"/>
    <col min="3340" max="3343" width="12.19921875" style="435" customWidth="1"/>
    <col min="3344" max="3344" width="13.09765625" style="435" customWidth="1"/>
    <col min="3345" max="3345" width="13.19921875" style="435" customWidth="1"/>
    <col min="3346" max="3346" width="12.19921875" style="435" customWidth="1"/>
    <col min="3347" max="3347" width="10.09765625" style="435" customWidth="1"/>
    <col min="3348" max="3348" width="14.8984375" style="435" customWidth="1"/>
    <col min="3349" max="3349" width="8.59765625" style="435" customWidth="1"/>
    <col min="3350" max="3350" width="38.09765625" style="435" customWidth="1"/>
    <col min="3351" max="3351" width="9" style="435" customWidth="1"/>
    <col min="3352" max="3352" width="9.19921875" style="435" bestFit="1" customWidth="1"/>
    <col min="3353" max="3592" width="9" style="435" customWidth="1"/>
    <col min="3593" max="3593" width="12.3984375" style="435" bestFit="1" customWidth="1"/>
    <col min="3594" max="3594" width="12.19921875" style="435" customWidth="1"/>
    <col min="3595" max="3595" width="12.69921875" style="435" customWidth="1"/>
    <col min="3596" max="3599" width="12.19921875" style="435" customWidth="1"/>
    <col min="3600" max="3600" width="13.09765625" style="435" customWidth="1"/>
    <col min="3601" max="3601" width="13.19921875" style="435" customWidth="1"/>
    <col min="3602" max="3602" width="12.19921875" style="435" customWidth="1"/>
    <col min="3603" max="3603" width="10.09765625" style="435" customWidth="1"/>
    <col min="3604" max="3604" width="14.8984375" style="435" customWidth="1"/>
    <col min="3605" max="3605" width="8.59765625" style="435" customWidth="1"/>
    <col min="3606" max="3606" width="38.09765625" style="435" customWidth="1"/>
    <col min="3607" max="3607" width="9" style="435" customWidth="1"/>
    <col min="3608" max="3608" width="9.19921875" style="435" bestFit="1" customWidth="1"/>
    <col min="3609" max="3848" width="9" style="435" customWidth="1"/>
    <col min="3849" max="3849" width="12.3984375" style="435" bestFit="1" customWidth="1"/>
    <col min="3850" max="3850" width="12.19921875" style="435" customWidth="1"/>
    <col min="3851" max="3851" width="12.69921875" style="435" customWidth="1"/>
    <col min="3852" max="3855" width="12.19921875" style="435" customWidth="1"/>
    <col min="3856" max="3856" width="13.09765625" style="435" customWidth="1"/>
    <col min="3857" max="3857" width="13.19921875" style="435" customWidth="1"/>
    <col min="3858" max="3858" width="12.19921875" style="435" customWidth="1"/>
    <col min="3859" max="3859" width="10.09765625" style="435" customWidth="1"/>
    <col min="3860" max="3860" width="14.8984375" style="435" customWidth="1"/>
    <col min="3861" max="3861" width="8.59765625" style="435" customWidth="1"/>
    <col min="3862" max="3862" width="38.09765625" style="435" customWidth="1"/>
    <col min="3863" max="3863" width="9" style="435" customWidth="1"/>
    <col min="3864" max="3864" width="9.19921875" style="435" bestFit="1" customWidth="1"/>
    <col min="3865" max="4104" width="9" style="435" customWidth="1"/>
    <col min="4105" max="4105" width="12.3984375" style="435" bestFit="1" customWidth="1"/>
    <col min="4106" max="4106" width="12.19921875" style="435" customWidth="1"/>
    <col min="4107" max="4107" width="12.69921875" style="435" customWidth="1"/>
    <col min="4108" max="4111" width="12.19921875" style="435" customWidth="1"/>
    <col min="4112" max="4112" width="13.09765625" style="435" customWidth="1"/>
    <col min="4113" max="4113" width="13.19921875" style="435" customWidth="1"/>
    <col min="4114" max="4114" width="12.19921875" style="435" customWidth="1"/>
    <col min="4115" max="4115" width="10.09765625" style="435" customWidth="1"/>
    <col min="4116" max="4116" width="14.8984375" style="435" customWidth="1"/>
    <col min="4117" max="4117" width="8.59765625" style="435" customWidth="1"/>
    <col min="4118" max="4118" width="38.09765625" style="435" customWidth="1"/>
    <col min="4119" max="4119" width="9" style="435" customWidth="1"/>
    <col min="4120" max="4120" width="9.19921875" style="435" bestFit="1" customWidth="1"/>
    <col min="4121" max="4360" width="9" style="435" customWidth="1"/>
    <col min="4361" max="4361" width="12.3984375" style="435" bestFit="1" customWidth="1"/>
    <col min="4362" max="4362" width="12.19921875" style="435" customWidth="1"/>
    <col min="4363" max="4363" width="12.69921875" style="435" customWidth="1"/>
    <col min="4364" max="4367" width="12.19921875" style="435" customWidth="1"/>
    <col min="4368" max="4368" width="13.09765625" style="435" customWidth="1"/>
    <col min="4369" max="4369" width="13.19921875" style="435" customWidth="1"/>
    <col min="4370" max="4370" width="12.19921875" style="435" customWidth="1"/>
    <col min="4371" max="4371" width="10.09765625" style="435" customWidth="1"/>
    <col min="4372" max="4372" width="14.8984375" style="435" customWidth="1"/>
    <col min="4373" max="4373" width="8.59765625" style="435" customWidth="1"/>
    <col min="4374" max="4374" width="38.09765625" style="435" customWidth="1"/>
    <col min="4375" max="4375" width="9" style="435" customWidth="1"/>
    <col min="4376" max="4376" width="9.19921875" style="435" bestFit="1" customWidth="1"/>
    <col min="4377" max="4616" width="9" style="435" customWidth="1"/>
    <col min="4617" max="4617" width="12.3984375" style="435" bestFit="1" customWidth="1"/>
    <col min="4618" max="4618" width="12.19921875" style="435" customWidth="1"/>
    <col min="4619" max="4619" width="12.69921875" style="435" customWidth="1"/>
    <col min="4620" max="4623" width="12.19921875" style="435" customWidth="1"/>
    <col min="4624" max="4624" width="13.09765625" style="435" customWidth="1"/>
    <col min="4625" max="4625" width="13.19921875" style="435" customWidth="1"/>
    <col min="4626" max="4626" width="12.19921875" style="435" customWidth="1"/>
    <col min="4627" max="4627" width="10.09765625" style="435" customWidth="1"/>
    <col min="4628" max="4628" width="14.8984375" style="435" customWidth="1"/>
    <col min="4629" max="4629" width="8.59765625" style="435" customWidth="1"/>
    <col min="4630" max="4630" width="38.09765625" style="435" customWidth="1"/>
    <col min="4631" max="4631" width="9" style="435" customWidth="1"/>
    <col min="4632" max="4632" width="9.19921875" style="435" bestFit="1" customWidth="1"/>
    <col min="4633" max="4872" width="9" style="435" customWidth="1"/>
    <col min="4873" max="4873" width="12.3984375" style="435" bestFit="1" customWidth="1"/>
    <col min="4874" max="4874" width="12.19921875" style="435" customWidth="1"/>
    <col min="4875" max="4875" width="12.69921875" style="435" customWidth="1"/>
    <col min="4876" max="4879" width="12.19921875" style="435" customWidth="1"/>
    <col min="4880" max="4880" width="13.09765625" style="435" customWidth="1"/>
    <col min="4881" max="4881" width="13.19921875" style="435" customWidth="1"/>
    <col min="4882" max="4882" width="12.19921875" style="435" customWidth="1"/>
    <col min="4883" max="4883" width="10.09765625" style="435" customWidth="1"/>
    <col min="4884" max="4884" width="14.8984375" style="435" customWidth="1"/>
    <col min="4885" max="4885" width="8.59765625" style="435" customWidth="1"/>
    <col min="4886" max="4886" width="38.09765625" style="435" customWidth="1"/>
    <col min="4887" max="4887" width="9" style="435" customWidth="1"/>
    <col min="4888" max="4888" width="9.19921875" style="435" bestFit="1" customWidth="1"/>
    <col min="4889" max="5128" width="9" style="435" customWidth="1"/>
    <col min="5129" max="5129" width="12.3984375" style="435" bestFit="1" customWidth="1"/>
    <col min="5130" max="5130" width="12.19921875" style="435" customWidth="1"/>
    <col min="5131" max="5131" width="12.69921875" style="435" customWidth="1"/>
    <col min="5132" max="5135" width="12.19921875" style="435" customWidth="1"/>
    <col min="5136" max="5136" width="13.09765625" style="435" customWidth="1"/>
    <col min="5137" max="5137" width="13.19921875" style="435" customWidth="1"/>
    <col min="5138" max="5138" width="12.19921875" style="435" customWidth="1"/>
    <col min="5139" max="5139" width="10.09765625" style="435" customWidth="1"/>
    <col min="5140" max="5140" width="14.8984375" style="435" customWidth="1"/>
    <col min="5141" max="5141" width="8.59765625" style="435" customWidth="1"/>
    <col min="5142" max="5142" width="38.09765625" style="435" customWidth="1"/>
    <col min="5143" max="5143" width="9" style="435" customWidth="1"/>
    <col min="5144" max="5144" width="9.19921875" style="435" bestFit="1" customWidth="1"/>
    <col min="5145" max="5384" width="9" style="435" customWidth="1"/>
    <col min="5385" max="5385" width="12.3984375" style="435" bestFit="1" customWidth="1"/>
    <col min="5386" max="5386" width="12.19921875" style="435" customWidth="1"/>
    <col min="5387" max="5387" width="12.69921875" style="435" customWidth="1"/>
    <col min="5388" max="5391" width="12.19921875" style="435" customWidth="1"/>
    <col min="5392" max="5392" width="13.09765625" style="435" customWidth="1"/>
    <col min="5393" max="5393" width="13.19921875" style="435" customWidth="1"/>
    <col min="5394" max="5394" width="12.19921875" style="435" customWidth="1"/>
    <col min="5395" max="5395" width="10.09765625" style="435" customWidth="1"/>
    <col min="5396" max="5396" width="14.8984375" style="435" customWidth="1"/>
    <col min="5397" max="5397" width="8.59765625" style="435" customWidth="1"/>
    <col min="5398" max="5398" width="38.09765625" style="435" customWidth="1"/>
    <col min="5399" max="5399" width="9" style="435" customWidth="1"/>
    <col min="5400" max="5400" width="9.19921875" style="435" bestFit="1" customWidth="1"/>
    <col min="5401" max="5640" width="9" style="435" customWidth="1"/>
    <col min="5641" max="5641" width="12.3984375" style="435" bestFit="1" customWidth="1"/>
    <col min="5642" max="5642" width="12.19921875" style="435" customWidth="1"/>
    <col min="5643" max="5643" width="12.69921875" style="435" customWidth="1"/>
    <col min="5644" max="5647" width="12.19921875" style="435" customWidth="1"/>
    <col min="5648" max="5648" width="13.09765625" style="435" customWidth="1"/>
    <col min="5649" max="5649" width="13.19921875" style="435" customWidth="1"/>
    <col min="5650" max="5650" width="12.19921875" style="435" customWidth="1"/>
    <col min="5651" max="5651" width="10.09765625" style="435" customWidth="1"/>
    <col min="5652" max="5652" width="14.8984375" style="435" customWidth="1"/>
    <col min="5653" max="5653" width="8.59765625" style="435" customWidth="1"/>
    <col min="5654" max="5654" width="38.09765625" style="435" customWidth="1"/>
    <col min="5655" max="5655" width="9" style="435" customWidth="1"/>
    <col min="5656" max="5656" width="9.19921875" style="435" bestFit="1" customWidth="1"/>
    <col min="5657" max="5896" width="9" style="435" customWidth="1"/>
    <col min="5897" max="5897" width="12.3984375" style="435" bestFit="1" customWidth="1"/>
    <col min="5898" max="5898" width="12.19921875" style="435" customWidth="1"/>
    <col min="5899" max="5899" width="12.69921875" style="435" customWidth="1"/>
    <col min="5900" max="5903" width="12.19921875" style="435" customWidth="1"/>
    <col min="5904" max="5904" width="13.09765625" style="435" customWidth="1"/>
    <col min="5905" max="5905" width="13.19921875" style="435" customWidth="1"/>
    <col min="5906" max="5906" width="12.19921875" style="435" customWidth="1"/>
    <col min="5907" max="5907" width="10.09765625" style="435" customWidth="1"/>
    <col min="5908" max="5908" width="14.8984375" style="435" customWidth="1"/>
    <col min="5909" max="5909" width="8.59765625" style="435" customWidth="1"/>
    <col min="5910" max="5910" width="38.09765625" style="435" customWidth="1"/>
    <col min="5911" max="5911" width="9" style="435" customWidth="1"/>
    <col min="5912" max="5912" width="9.19921875" style="435" bestFit="1" customWidth="1"/>
    <col min="5913" max="6152" width="9" style="435" customWidth="1"/>
    <col min="6153" max="6153" width="12.3984375" style="435" bestFit="1" customWidth="1"/>
    <col min="6154" max="6154" width="12.19921875" style="435" customWidth="1"/>
    <col min="6155" max="6155" width="12.69921875" style="435" customWidth="1"/>
    <col min="6156" max="6159" width="12.19921875" style="435" customWidth="1"/>
    <col min="6160" max="6160" width="13.09765625" style="435" customWidth="1"/>
    <col min="6161" max="6161" width="13.19921875" style="435" customWidth="1"/>
    <col min="6162" max="6162" width="12.19921875" style="435" customWidth="1"/>
    <col min="6163" max="6163" width="10.09765625" style="435" customWidth="1"/>
    <col min="6164" max="6164" width="14.8984375" style="435" customWidth="1"/>
    <col min="6165" max="6165" width="8.59765625" style="435" customWidth="1"/>
    <col min="6166" max="6166" width="38.09765625" style="435" customWidth="1"/>
    <col min="6167" max="6167" width="9" style="435" customWidth="1"/>
    <col min="6168" max="6168" width="9.19921875" style="435" bestFit="1" customWidth="1"/>
    <col min="6169" max="6408" width="9" style="435" customWidth="1"/>
    <col min="6409" max="6409" width="12.3984375" style="435" bestFit="1" customWidth="1"/>
    <col min="6410" max="6410" width="12.19921875" style="435" customWidth="1"/>
    <col min="6411" max="6411" width="12.69921875" style="435" customWidth="1"/>
    <col min="6412" max="6415" width="12.19921875" style="435" customWidth="1"/>
    <col min="6416" max="6416" width="13.09765625" style="435" customWidth="1"/>
    <col min="6417" max="6417" width="13.19921875" style="435" customWidth="1"/>
    <col min="6418" max="6418" width="12.19921875" style="435" customWidth="1"/>
    <col min="6419" max="6419" width="10.09765625" style="435" customWidth="1"/>
    <col min="6420" max="6420" width="14.8984375" style="435" customWidth="1"/>
    <col min="6421" max="6421" width="8.59765625" style="435" customWidth="1"/>
    <col min="6422" max="6422" width="38.09765625" style="435" customWidth="1"/>
    <col min="6423" max="6423" width="9" style="435" customWidth="1"/>
    <col min="6424" max="6424" width="9.19921875" style="435" bestFit="1" customWidth="1"/>
    <col min="6425" max="6664" width="9" style="435" customWidth="1"/>
    <col min="6665" max="6665" width="12.3984375" style="435" bestFit="1" customWidth="1"/>
    <col min="6666" max="6666" width="12.19921875" style="435" customWidth="1"/>
    <col min="6667" max="6667" width="12.69921875" style="435" customWidth="1"/>
    <col min="6668" max="6671" width="12.19921875" style="435" customWidth="1"/>
    <col min="6672" max="6672" width="13.09765625" style="435" customWidth="1"/>
    <col min="6673" max="6673" width="13.19921875" style="435" customWidth="1"/>
    <col min="6674" max="6674" width="12.19921875" style="435" customWidth="1"/>
    <col min="6675" max="6675" width="10.09765625" style="435" customWidth="1"/>
    <col min="6676" max="6676" width="14.8984375" style="435" customWidth="1"/>
    <col min="6677" max="6677" width="8.59765625" style="435" customWidth="1"/>
    <col min="6678" max="6678" width="38.09765625" style="435" customWidth="1"/>
    <col min="6679" max="6679" width="9" style="435" customWidth="1"/>
    <col min="6680" max="6680" width="9.19921875" style="435" bestFit="1" customWidth="1"/>
    <col min="6681" max="6920" width="9" style="435" customWidth="1"/>
    <col min="6921" max="6921" width="12.3984375" style="435" bestFit="1" customWidth="1"/>
    <col min="6922" max="6922" width="12.19921875" style="435" customWidth="1"/>
    <col min="6923" max="6923" width="12.69921875" style="435" customWidth="1"/>
    <col min="6924" max="6927" width="12.19921875" style="435" customWidth="1"/>
    <col min="6928" max="6928" width="13.09765625" style="435" customWidth="1"/>
    <col min="6929" max="6929" width="13.19921875" style="435" customWidth="1"/>
    <col min="6930" max="6930" width="12.19921875" style="435" customWidth="1"/>
    <col min="6931" max="6931" width="10.09765625" style="435" customWidth="1"/>
    <col min="6932" max="6932" width="14.8984375" style="435" customWidth="1"/>
    <col min="6933" max="6933" width="8.59765625" style="435" customWidth="1"/>
    <col min="6934" max="6934" width="38.09765625" style="435" customWidth="1"/>
    <col min="6935" max="6935" width="9" style="435" customWidth="1"/>
    <col min="6936" max="6936" width="9.19921875" style="435" bestFit="1" customWidth="1"/>
    <col min="6937" max="7176" width="9" style="435" customWidth="1"/>
    <col min="7177" max="7177" width="12.3984375" style="435" bestFit="1" customWidth="1"/>
    <col min="7178" max="7178" width="12.19921875" style="435" customWidth="1"/>
    <col min="7179" max="7179" width="12.69921875" style="435" customWidth="1"/>
    <col min="7180" max="7183" width="12.19921875" style="435" customWidth="1"/>
    <col min="7184" max="7184" width="13.09765625" style="435" customWidth="1"/>
    <col min="7185" max="7185" width="13.19921875" style="435" customWidth="1"/>
    <col min="7186" max="7186" width="12.19921875" style="435" customWidth="1"/>
    <col min="7187" max="7187" width="10.09765625" style="435" customWidth="1"/>
    <col min="7188" max="7188" width="14.8984375" style="435" customWidth="1"/>
    <col min="7189" max="7189" width="8.59765625" style="435" customWidth="1"/>
    <col min="7190" max="7190" width="38.09765625" style="435" customWidth="1"/>
    <col min="7191" max="7191" width="9" style="435" customWidth="1"/>
    <col min="7192" max="7192" width="9.19921875" style="435" bestFit="1" customWidth="1"/>
    <col min="7193" max="7432" width="9" style="435" customWidth="1"/>
    <col min="7433" max="7433" width="12.3984375" style="435" bestFit="1" customWidth="1"/>
    <col min="7434" max="7434" width="12.19921875" style="435" customWidth="1"/>
    <col min="7435" max="7435" width="12.69921875" style="435" customWidth="1"/>
    <col min="7436" max="7439" width="12.19921875" style="435" customWidth="1"/>
    <col min="7440" max="7440" width="13.09765625" style="435" customWidth="1"/>
    <col min="7441" max="7441" width="13.19921875" style="435" customWidth="1"/>
    <col min="7442" max="7442" width="12.19921875" style="435" customWidth="1"/>
    <col min="7443" max="7443" width="10.09765625" style="435" customWidth="1"/>
    <col min="7444" max="7444" width="14.8984375" style="435" customWidth="1"/>
    <col min="7445" max="7445" width="8.59765625" style="435" customWidth="1"/>
    <col min="7446" max="7446" width="38.09765625" style="435" customWidth="1"/>
    <col min="7447" max="7447" width="9" style="435" customWidth="1"/>
    <col min="7448" max="7448" width="9.19921875" style="435" bestFit="1" customWidth="1"/>
    <col min="7449" max="7688" width="9" style="435" customWidth="1"/>
    <col min="7689" max="7689" width="12.3984375" style="435" bestFit="1" customWidth="1"/>
    <col min="7690" max="7690" width="12.19921875" style="435" customWidth="1"/>
    <col min="7691" max="7691" width="12.69921875" style="435" customWidth="1"/>
    <col min="7692" max="7695" width="12.19921875" style="435" customWidth="1"/>
    <col min="7696" max="7696" width="13.09765625" style="435" customWidth="1"/>
    <col min="7697" max="7697" width="13.19921875" style="435" customWidth="1"/>
    <col min="7698" max="7698" width="12.19921875" style="435" customWidth="1"/>
    <col min="7699" max="7699" width="10.09765625" style="435" customWidth="1"/>
    <col min="7700" max="7700" width="14.8984375" style="435" customWidth="1"/>
    <col min="7701" max="7701" width="8.59765625" style="435" customWidth="1"/>
    <col min="7702" max="7702" width="38.09765625" style="435" customWidth="1"/>
    <col min="7703" max="7703" width="9" style="435" customWidth="1"/>
    <col min="7704" max="7704" width="9.19921875" style="435" bestFit="1" customWidth="1"/>
    <col min="7705" max="7944" width="9" style="435" customWidth="1"/>
    <col min="7945" max="7945" width="12.3984375" style="435" bestFit="1" customWidth="1"/>
    <col min="7946" max="7946" width="12.19921875" style="435" customWidth="1"/>
    <col min="7947" max="7947" width="12.69921875" style="435" customWidth="1"/>
    <col min="7948" max="7951" width="12.19921875" style="435" customWidth="1"/>
    <col min="7952" max="7952" width="13.09765625" style="435" customWidth="1"/>
    <col min="7953" max="7953" width="13.19921875" style="435" customWidth="1"/>
    <col min="7954" max="7954" width="12.19921875" style="435" customWidth="1"/>
    <col min="7955" max="7955" width="10.09765625" style="435" customWidth="1"/>
    <col min="7956" max="7956" width="14.8984375" style="435" customWidth="1"/>
    <col min="7957" max="7957" width="8.59765625" style="435" customWidth="1"/>
    <col min="7958" max="7958" width="38.09765625" style="435" customWidth="1"/>
    <col min="7959" max="7959" width="9" style="435" customWidth="1"/>
    <col min="7960" max="7960" width="9.19921875" style="435" bestFit="1" customWidth="1"/>
    <col min="7961" max="8200" width="9" style="435" customWidth="1"/>
    <col min="8201" max="8201" width="12.3984375" style="435" bestFit="1" customWidth="1"/>
    <col min="8202" max="8202" width="12.19921875" style="435" customWidth="1"/>
    <col min="8203" max="8203" width="12.69921875" style="435" customWidth="1"/>
    <col min="8204" max="8207" width="12.19921875" style="435" customWidth="1"/>
    <col min="8208" max="8208" width="13.09765625" style="435" customWidth="1"/>
    <col min="8209" max="8209" width="13.19921875" style="435" customWidth="1"/>
    <col min="8210" max="8210" width="12.19921875" style="435" customWidth="1"/>
    <col min="8211" max="8211" width="10.09765625" style="435" customWidth="1"/>
    <col min="8212" max="8212" width="14.8984375" style="435" customWidth="1"/>
    <col min="8213" max="8213" width="8.59765625" style="435" customWidth="1"/>
    <col min="8214" max="8214" width="38.09765625" style="435" customWidth="1"/>
    <col min="8215" max="8215" width="9" style="435" customWidth="1"/>
    <col min="8216" max="8216" width="9.19921875" style="435" bestFit="1" customWidth="1"/>
    <col min="8217" max="8456" width="9" style="435" customWidth="1"/>
    <col min="8457" max="8457" width="12.3984375" style="435" bestFit="1" customWidth="1"/>
    <col min="8458" max="8458" width="12.19921875" style="435" customWidth="1"/>
    <col min="8459" max="8459" width="12.69921875" style="435" customWidth="1"/>
    <col min="8460" max="8463" width="12.19921875" style="435" customWidth="1"/>
    <col min="8464" max="8464" width="13.09765625" style="435" customWidth="1"/>
    <col min="8465" max="8465" width="13.19921875" style="435" customWidth="1"/>
    <col min="8466" max="8466" width="12.19921875" style="435" customWidth="1"/>
    <col min="8467" max="8467" width="10.09765625" style="435" customWidth="1"/>
    <col min="8468" max="8468" width="14.8984375" style="435" customWidth="1"/>
    <col min="8469" max="8469" width="8.59765625" style="435" customWidth="1"/>
    <col min="8470" max="8470" width="38.09765625" style="435" customWidth="1"/>
    <col min="8471" max="8471" width="9" style="435" customWidth="1"/>
    <col min="8472" max="8472" width="9.19921875" style="435" bestFit="1" customWidth="1"/>
    <col min="8473" max="8712" width="9" style="435" customWidth="1"/>
    <col min="8713" max="8713" width="12.3984375" style="435" bestFit="1" customWidth="1"/>
    <col min="8714" max="8714" width="12.19921875" style="435" customWidth="1"/>
    <col min="8715" max="8715" width="12.69921875" style="435" customWidth="1"/>
    <col min="8716" max="8719" width="12.19921875" style="435" customWidth="1"/>
    <col min="8720" max="8720" width="13.09765625" style="435" customWidth="1"/>
    <col min="8721" max="8721" width="13.19921875" style="435" customWidth="1"/>
    <col min="8722" max="8722" width="12.19921875" style="435" customWidth="1"/>
    <col min="8723" max="8723" width="10.09765625" style="435" customWidth="1"/>
    <col min="8724" max="8724" width="14.8984375" style="435" customWidth="1"/>
    <col min="8725" max="8725" width="8.59765625" style="435" customWidth="1"/>
    <col min="8726" max="8726" width="38.09765625" style="435" customWidth="1"/>
    <col min="8727" max="8727" width="9" style="435" customWidth="1"/>
    <col min="8728" max="8728" width="9.19921875" style="435" bestFit="1" customWidth="1"/>
    <col min="8729" max="8968" width="9" style="435" customWidth="1"/>
    <col min="8969" max="8969" width="12.3984375" style="435" bestFit="1" customWidth="1"/>
    <col min="8970" max="8970" width="12.19921875" style="435" customWidth="1"/>
    <col min="8971" max="8971" width="12.69921875" style="435" customWidth="1"/>
    <col min="8972" max="8975" width="12.19921875" style="435" customWidth="1"/>
    <col min="8976" max="8976" width="13.09765625" style="435" customWidth="1"/>
    <col min="8977" max="8977" width="13.19921875" style="435" customWidth="1"/>
    <col min="8978" max="8978" width="12.19921875" style="435" customWidth="1"/>
    <col min="8979" max="8979" width="10.09765625" style="435" customWidth="1"/>
    <col min="8980" max="8980" width="14.8984375" style="435" customWidth="1"/>
    <col min="8981" max="8981" width="8.59765625" style="435" customWidth="1"/>
    <col min="8982" max="8982" width="38.09765625" style="435" customWidth="1"/>
    <col min="8983" max="8983" width="9" style="435" customWidth="1"/>
    <col min="8984" max="8984" width="9.19921875" style="435" bestFit="1" customWidth="1"/>
    <col min="8985" max="9224" width="9" style="435" customWidth="1"/>
    <col min="9225" max="9225" width="12.3984375" style="435" bestFit="1" customWidth="1"/>
    <col min="9226" max="9226" width="12.19921875" style="435" customWidth="1"/>
    <col min="9227" max="9227" width="12.69921875" style="435" customWidth="1"/>
    <col min="9228" max="9231" width="12.19921875" style="435" customWidth="1"/>
    <col min="9232" max="9232" width="13.09765625" style="435" customWidth="1"/>
    <col min="9233" max="9233" width="13.19921875" style="435" customWidth="1"/>
    <col min="9234" max="9234" width="12.19921875" style="435" customWidth="1"/>
    <col min="9235" max="9235" width="10.09765625" style="435" customWidth="1"/>
    <col min="9236" max="9236" width="14.8984375" style="435" customWidth="1"/>
    <col min="9237" max="9237" width="8.59765625" style="435" customWidth="1"/>
    <col min="9238" max="9238" width="38.09765625" style="435" customWidth="1"/>
    <col min="9239" max="9239" width="9" style="435" customWidth="1"/>
    <col min="9240" max="9240" width="9.19921875" style="435" bestFit="1" customWidth="1"/>
    <col min="9241" max="9480" width="9" style="435" customWidth="1"/>
    <col min="9481" max="9481" width="12.3984375" style="435" bestFit="1" customWidth="1"/>
    <col min="9482" max="9482" width="12.19921875" style="435" customWidth="1"/>
    <col min="9483" max="9483" width="12.69921875" style="435" customWidth="1"/>
    <col min="9484" max="9487" width="12.19921875" style="435" customWidth="1"/>
    <col min="9488" max="9488" width="13.09765625" style="435" customWidth="1"/>
    <col min="9489" max="9489" width="13.19921875" style="435" customWidth="1"/>
    <col min="9490" max="9490" width="12.19921875" style="435" customWidth="1"/>
    <col min="9491" max="9491" width="10.09765625" style="435" customWidth="1"/>
    <col min="9492" max="9492" width="14.8984375" style="435" customWidth="1"/>
    <col min="9493" max="9493" width="8.59765625" style="435" customWidth="1"/>
    <col min="9494" max="9494" width="38.09765625" style="435" customWidth="1"/>
    <col min="9495" max="9495" width="9" style="435" customWidth="1"/>
    <col min="9496" max="9496" width="9.19921875" style="435" bestFit="1" customWidth="1"/>
    <col min="9497" max="9736" width="9" style="435" customWidth="1"/>
    <col min="9737" max="9737" width="12.3984375" style="435" bestFit="1" customWidth="1"/>
    <col min="9738" max="9738" width="12.19921875" style="435" customWidth="1"/>
    <col min="9739" max="9739" width="12.69921875" style="435" customWidth="1"/>
    <col min="9740" max="9743" width="12.19921875" style="435" customWidth="1"/>
    <col min="9744" max="9744" width="13.09765625" style="435" customWidth="1"/>
    <col min="9745" max="9745" width="13.19921875" style="435" customWidth="1"/>
    <col min="9746" max="9746" width="12.19921875" style="435" customWidth="1"/>
    <col min="9747" max="9747" width="10.09765625" style="435" customWidth="1"/>
    <col min="9748" max="9748" width="14.8984375" style="435" customWidth="1"/>
    <col min="9749" max="9749" width="8.59765625" style="435" customWidth="1"/>
    <col min="9750" max="9750" width="38.09765625" style="435" customWidth="1"/>
    <col min="9751" max="9751" width="9" style="435" customWidth="1"/>
    <col min="9752" max="9752" width="9.19921875" style="435" bestFit="1" customWidth="1"/>
    <col min="9753" max="9992" width="9" style="435" customWidth="1"/>
    <col min="9993" max="9993" width="12.3984375" style="435" bestFit="1" customWidth="1"/>
    <col min="9994" max="9994" width="12.19921875" style="435" customWidth="1"/>
    <col min="9995" max="9995" width="12.69921875" style="435" customWidth="1"/>
    <col min="9996" max="9999" width="12.19921875" style="435" customWidth="1"/>
    <col min="10000" max="10000" width="13.09765625" style="435" customWidth="1"/>
    <col min="10001" max="10001" width="13.19921875" style="435" customWidth="1"/>
    <col min="10002" max="10002" width="12.19921875" style="435" customWidth="1"/>
    <col min="10003" max="10003" width="10.09765625" style="435" customWidth="1"/>
    <col min="10004" max="10004" width="14.8984375" style="435" customWidth="1"/>
    <col min="10005" max="10005" width="8.59765625" style="435" customWidth="1"/>
    <col min="10006" max="10006" width="38.09765625" style="435" customWidth="1"/>
    <col min="10007" max="10007" width="9" style="435" customWidth="1"/>
    <col min="10008" max="10008" width="9.19921875" style="435" bestFit="1" customWidth="1"/>
    <col min="10009" max="10248" width="9" style="435" customWidth="1"/>
    <col min="10249" max="10249" width="12.3984375" style="435" bestFit="1" customWidth="1"/>
    <col min="10250" max="10250" width="12.19921875" style="435" customWidth="1"/>
    <col min="10251" max="10251" width="12.69921875" style="435" customWidth="1"/>
    <col min="10252" max="10255" width="12.19921875" style="435" customWidth="1"/>
    <col min="10256" max="10256" width="13.09765625" style="435" customWidth="1"/>
    <col min="10257" max="10257" width="13.19921875" style="435" customWidth="1"/>
    <col min="10258" max="10258" width="12.19921875" style="435" customWidth="1"/>
    <col min="10259" max="10259" width="10.09765625" style="435" customWidth="1"/>
    <col min="10260" max="10260" width="14.8984375" style="435" customWidth="1"/>
    <col min="10261" max="10261" width="8.59765625" style="435" customWidth="1"/>
    <col min="10262" max="10262" width="38.09765625" style="435" customWidth="1"/>
    <col min="10263" max="10263" width="9" style="435" customWidth="1"/>
    <col min="10264" max="10264" width="9.19921875" style="435" bestFit="1" customWidth="1"/>
    <col min="10265" max="10504" width="9" style="435" customWidth="1"/>
    <col min="10505" max="10505" width="12.3984375" style="435" bestFit="1" customWidth="1"/>
    <col min="10506" max="10506" width="12.19921875" style="435" customWidth="1"/>
    <col min="10507" max="10507" width="12.69921875" style="435" customWidth="1"/>
    <col min="10508" max="10511" width="12.19921875" style="435" customWidth="1"/>
    <col min="10512" max="10512" width="13.09765625" style="435" customWidth="1"/>
    <col min="10513" max="10513" width="13.19921875" style="435" customWidth="1"/>
    <col min="10514" max="10514" width="12.19921875" style="435" customWidth="1"/>
    <col min="10515" max="10515" width="10.09765625" style="435" customWidth="1"/>
    <col min="10516" max="10516" width="14.8984375" style="435" customWidth="1"/>
    <col min="10517" max="10517" width="8.59765625" style="435" customWidth="1"/>
    <col min="10518" max="10518" width="38.09765625" style="435" customWidth="1"/>
    <col min="10519" max="10519" width="9" style="435" customWidth="1"/>
    <col min="10520" max="10520" width="9.19921875" style="435" bestFit="1" customWidth="1"/>
    <col min="10521" max="10760" width="9" style="435" customWidth="1"/>
    <col min="10761" max="10761" width="12.3984375" style="435" bestFit="1" customWidth="1"/>
    <col min="10762" max="10762" width="12.19921875" style="435" customWidth="1"/>
    <col min="10763" max="10763" width="12.69921875" style="435" customWidth="1"/>
    <col min="10764" max="10767" width="12.19921875" style="435" customWidth="1"/>
    <col min="10768" max="10768" width="13.09765625" style="435" customWidth="1"/>
    <col min="10769" max="10769" width="13.19921875" style="435" customWidth="1"/>
    <col min="10770" max="10770" width="12.19921875" style="435" customWidth="1"/>
    <col min="10771" max="10771" width="10.09765625" style="435" customWidth="1"/>
    <col min="10772" max="10772" width="14.8984375" style="435" customWidth="1"/>
    <col min="10773" max="10773" width="8.59765625" style="435" customWidth="1"/>
    <col min="10774" max="10774" width="38.09765625" style="435" customWidth="1"/>
    <col min="10775" max="10775" width="9" style="435" customWidth="1"/>
    <col min="10776" max="10776" width="9.19921875" style="435" bestFit="1" customWidth="1"/>
    <col min="10777" max="11016" width="9" style="435" customWidth="1"/>
    <col min="11017" max="11017" width="12.3984375" style="435" bestFit="1" customWidth="1"/>
    <col min="11018" max="11018" width="12.19921875" style="435" customWidth="1"/>
    <col min="11019" max="11019" width="12.69921875" style="435" customWidth="1"/>
    <col min="11020" max="11023" width="12.19921875" style="435" customWidth="1"/>
    <col min="11024" max="11024" width="13.09765625" style="435" customWidth="1"/>
    <col min="11025" max="11025" width="13.19921875" style="435" customWidth="1"/>
    <col min="11026" max="11026" width="12.19921875" style="435" customWidth="1"/>
    <col min="11027" max="11027" width="10.09765625" style="435" customWidth="1"/>
    <col min="11028" max="11028" width="14.8984375" style="435" customWidth="1"/>
    <col min="11029" max="11029" width="8.59765625" style="435" customWidth="1"/>
    <col min="11030" max="11030" width="38.09765625" style="435" customWidth="1"/>
    <col min="11031" max="11031" width="9" style="435" customWidth="1"/>
    <col min="11032" max="11032" width="9.19921875" style="435" bestFit="1" customWidth="1"/>
    <col min="11033" max="11272" width="9" style="435" customWidth="1"/>
    <col min="11273" max="11273" width="12.3984375" style="435" bestFit="1" customWidth="1"/>
    <col min="11274" max="11274" width="12.19921875" style="435" customWidth="1"/>
    <col min="11275" max="11275" width="12.69921875" style="435" customWidth="1"/>
    <col min="11276" max="11279" width="12.19921875" style="435" customWidth="1"/>
    <col min="11280" max="11280" width="13.09765625" style="435" customWidth="1"/>
    <col min="11281" max="11281" width="13.19921875" style="435" customWidth="1"/>
    <col min="11282" max="11282" width="12.19921875" style="435" customWidth="1"/>
    <col min="11283" max="11283" width="10.09765625" style="435" customWidth="1"/>
    <col min="11284" max="11284" width="14.8984375" style="435" customWidth="1"/>
    <col min="11285" max="11285" width="8.59765625" style="435" customWidth="1"/>
    <col min="11286" max="11286" width="38.09765625" style="435" customWidth="1"/>
    <col min="11287" max="11287" width="9" style="435" customWidth="1"/>
    <col min="11288" max="11288" width="9.19921875" style="435" bestFit="1" customWidth="1"/>
    <col min="11289" max="11528" width="9" style="435" customWidth="1"/>
    <col min="11529" max="11529" width="12.3984375" style="435" bestFit="1" customWidth="1"/>
    <col min="11530" max="11530" width="12.19921875" style="435" customWidth="1"/>
    <col min="11531" max="11531" width="12.69921875" style="435" customWidth="1"/>
    <col min="11532" max="11535" width="12.19921875" style="435" customWidth="1"/>
    <col min="11536" max="11536" width="13.09765625" style="435" customWidth="1"/>
    <col min="11537" max="11537" width="13.19921875" style="435" customWidth="1"/>
    <col min="11538" max="11538" width="12.19921875" style="435" customWidth="1"/>
    <col min="11539" max="11539" width="10.09765625" style="435" customWidth="1"/>
    <col min="11540" max="11540" width="14.8984375" style="435" customWidth="1"/>
    <col min="11541" max="11541" width="8.59765625" style="435" customWidth="1"/>
    <col min="11542" max="11542" width="38.09765625" style="435" customWidth="1"/>
    <col min="11543" max="11543" width="9" style="435" customWidth="1"/>
    <col min="11544" max="11544" width="9.19921875" style="435" bestFit="1" customWidth="1"/>
    <col min="11545" max="11784" width="9" style="435" customWidth="1"/>
    <col min="11785" max="11785" width="12.3984375" style="435" bestFit="1" customWidth="1"/>
    <col min="11786" max="11786" width="12.19921875" style="435" customWidth="1"/>
    <col min="11787" max="11787" width="12.69921875" style="435" customWidth="1"/>
    <col min="11788" max="11791" width="12.19921875" style="435" customWidth="1"/>
    <col min="11792" max="11792" width="13.09765625" style="435" customWidth="1"/>
    <col min="11793" max="11793" width="13.19921875" style="435" customWidth="1"/>
    <col min="11794" max="11794" width="12.19921875" style="435" customWidth="1"/>
    <col min="11795" max="11795" width="10.09765625" style="435" customWidth="1"/>
    <col min="11796" max="11796" width="14.8984375" style="435" customWidth="1"/>
    <col min="11797" max="11797" width="8.59765625" style="435" customWidth="1"/>
    <col min="11798" max="11798" width="38.09765625" style="435" customWidth="1"/>
    <col min="11799" max="11799" width="9" style="435" customWidth="1"/>
    <col min="11800" max="11800" width="9.19921875" style="435" bestFit="1" customWidth="1"/>
    <col min="11801" max="12040" width="9" style="435" customWidth="1"/>
    <col min="12041" max="12041" width="12.3984375" style="435" bestFit="1" customWidth="1"/>
    <col min="12042" max="12042" width="12.19921875" style="435" customWidth="1"/>
    <col min="12043" max="12043" width="12.69921875" style="435" customWidth="1"/>
    <col min="12044" max="12047" width="12.19921875" style="435" customWidth="1"/>
    <col min="12048" max="12048" width="13.09765625" style="435" customWidth="1"/>
    <col min="12049" max="12049" width="13.19921875" style="435" customWidth="1"/>
    <col min="12050" max="12050" width="12.19921875" style="435" customWidth="1"/>
    <col min="12051" max="12051" width="10.09765625" style="435" customWidth="1"/>
    <col min="12052" max="12052" width="14.8984375" style="435" customWidth="1"/>
    <col min="12053" max="12053" width="8.59765625" style="435" customWidth="1"/>
    <col min="12054" max="12054" width="38.09765625" style="435" customWidth="1"/>
    <col min="12055" max="12055" width="9" style="435" customWidth="1"/>
    <col min="12056" max="12056" width="9.19921875" style="435" bestFit="1" customWidth="1"/>
    <col min="12057" max="12296" width="9" style="435" customWidth="1"/>
    <col min="12297" max="12297" width="12.3984375" style="435" bestFit="1" customWidth="1"/>
    <col min="12298" max="12298" width="12.19921875" style="435" customWidth="1"/>
    <col min="12299" max="12299" width="12.69921875" style="435" customWidth="1"/>
    <col min="12300" max="12303" width="12.19921875" style="435" customWidth="1"/>
    <col min="12304" max="12304" width="13.09765625" style="435" customWidth="1"/>
    <col min="12305" max="12305" width="13.19921875" style="435" customWidth="1"/>
    <col min="12306" max="12306" width="12.19921875" style="435" customWidth="1"/>
    <col min="12307" max="12307" width="10.09765625" style="435" customWidth="1"/>
    <col min="12308" max="12308" width="14.8984375" style="435" customWidth="1"/>
    <col min="12309" max="12309" width="8.59765625" style="435" customWidth="1"/>
    <col min="12310" max="12310" width="38.09765625" style="435" customWidth="1"/>
    <col min="12311" max="12311" width="9" style="435" customWidth="1"/>
    <col min="12312" max="12312" width="9.19921875" style="435" bestFit="1" customWidth="1"/>
    <col min="12313" max="12552" width="9" style="435" customWidth="1"/>
    <col min="12553" max="12553" width="12.3984375" style="435" bestFit="1" customWidth="1"/>
    <col min="12554" max="12554" width="12.19921875" style="435" customWidth="1"/>
    <col min="12555" max="12555" width="12.69921875" style="435" customWidth="1"/>
    <col min="12556" max="12559" width="12.19921875" style="435" customWidth="1"/>
    <col min="12560" max="12560" width="13.09765625" style="435" customWidth="1"/>
    <col min="12561" max="12561" width="13.19921875" style="435" customWidth="1"/>
    <col min="12562" max="12562" width="12.19921875" style="435" customWidth="1"/>
    <col min="12563" max="12563" width="10.09765625" style="435" customWidth="1"/>
    <col min="12564" max="12564" width="14.8984375" style="435" customWidth="1"/>
    <col min="12565" max="12565" width="8.59765625" style="435" customWidth="1"/>
    <col min="12566" max="12566" width="38.09765625" style="435" customWidth="1"/>
    <col min="12567" max="12567" width="9" style="435" customWidth="1"/>
    <col min="12568" max="12568" width="9.19921875" style="435" bestFit="1" customWidth="1"/>
    <col min="12569" max="12808" width="9" style="435" customWidth="1"/>
    <col min="12809" max="12809" width="12.3984375" style="435" bestFit="1" customWidth="1"/>
    <col min="12810" max="12810" width="12.19921875" style="435" customWidth="1"/>
    <col min="12811" max="12811" width="12.69921875" style="435" customWidth="1"/>
    <col min="12812" max="12815" width="12.19921875" style="435" customWidth="1"/>
    <col min="12816" max="12816" width="13.09765625" style="435" customWidth="1"/>
    <col min="12817" max="12817" width="13.19921875" style="435" customWidth="1"/>
    <col min="12818" max="12818" width="12.19921875" style="435" customWidth="1"/>
    <col min="12819" max="12819" width="10.09765625" style="435" customWidth="1"/>
    <col min="12820" max="12820" width="14.8984375" style="435" customWidth="1"/>
    <col min="12821" max="12821" width="8.59765625" style="435" customWidth="1"/>
    <col min="12822" max="12822" width="38.09765625" style="435" customWidth="1"/>
    <col min="12823" max="12823" width="9" style="435" customWidth="1"/>
    <col min="12824" max="12824" width="9.19921875" style="435" bestFit="1" customWidth="1"/>
    <col min="12825" max="13064" width="9" style="435" customWidth="1"/>
    <col min="13065" max="13065" width="12.3984375" style="435" bestFit="1" customWidth="1"/>
    <col min="13066" max="13066" width="12.19921875" style="435" customWidth="1"/>
    <col min="13067" max="13067" width="12.69921875" style="435" customWidth="1"/>
    <col min="13068" max="13071" width="12.19921875" style="435" customWidth="1"/>
    <col min="13072" max="13072" width="13.09765625" style="435" customWidth="1"/>
    <col min="13073" max="13073" width="13.19921875" style="435" customWidth="1"/>
    <col min="13074" max="13074" width="12.19921875" style="435" customWidth="1"/>
    <col min="13075" max="13075" width="10.09765625" style="435" customWidth="1"/>
    <col min="13076" max="13076" width="14.8984375" style="435" customWidth="1"/>
    <col min="13077" max="13077" width="8.59765625" style="435" customWidth="1"/>
    <col min="13078" max="13078" width="38.09765625" style="435" customWidth="1"/>
    <col min="13079" max="13079" width="9" style="435" customWidth="1"/>
    <col min="13080" max="13080" width="9.19921875" style="435" bestFit="1" customWidth="1"/>
    <col min="13081" max="13320" width="9" style="435" customWidth="1"/>
    <col min="13321" max="13321" width="12.3984375" style="435" bestFit="1" customWidth="1"/>
    <col min="13322" max="13322" width="12.19921875" style="435" customWidth="1"/>
    <col min="13323" max="13323" width="12.69921875" style="435" customWidth="1"/>
    <col min="13324" max="13327" width="12.19921875" style="435" customWidth="1"/>
    <col min="13328" max="13328" width="13.09765625" style="435" customWidth="1"/>
    <col min="13329" max="13329" width="13.19921875" style="435" customWidth="1"/>
    <col min="13330" max="13330" width="12.19921875" style="435" customWidth="1"/>
    <col min="13331" max="13331" width="10.09765625" style="435" customWidth="1"/>
    <col min="13332" max="13332" width="14.8984375" style="435" customWidth="1"/>
    <col min="13333" max="13333" width="8.59765625" style="435" customWidth="1"/>
    <col min="13334" max="13334" width="38.09765625" style="435" customWidth="1"/>
    <col min="13335" max="13335" width="9" style="435" customWidth="1"/>
    <col min="13336" max="13336" width="9.19921875" style="435" bestFit="1" customWidth="1"/>
    <col min="13337" max="13576" width="9" style="435" customWidth="1"/>
    <col min="13577" max="13577" width="12.3984375" style="435" bestFit="1" customWidth="1"/>
    <col min="13578" max="13578" width="12.19921875" style="435" customWidth="1"/>
    <col min="13579" max="13579" width="12.69921875" style="435" customWidth="1"/>
    <col min="13580" max="13583" width="12.19921875" style="435" customWidth="1"/>
    <col min="13584" max="13584" width="13.09765625" style="435" customWidth="1"/>
    <col min="13585" max="13585" width="13.19921875" style="435" customWidth="1"/>
    <col min="13586" max="13586" width="12.19921875" style="435" customWidth="1"/>
    <col min="13587" max="13587" width="10.09765625" style="435" customWidth="1"/>
    <col min="13588" max="13588" width="14.8984375" style="435" customWidth="1"/>
    <col min="13589" max="13589" width="8.59765625" style="435" customWidth="1"/>
    <col min="13590" max="13590" width="38.09765625" style="435" customWidth="1"/>
    <col min="13591" max="13591" width="9" style="435" customWidth="1"/>
    <col min="13592" max="13592" width="9.19921875" style="435" bestFit="1" customWidth="1"/>
    <col min="13593" max="13832" width="9" style="435" customWidth="1"/>
    <col min="13833" max="13833" width="12.3984375" style="435" bestFit="1" customWidth="1"/>
    <col min="13834" max="13834" width="12.19921875" style="435" customWidth="1"/>
    <col min="13835" max="13835" width="12.69921875" style="435" customWidth="1"/>
    <col min="13836" max="13839" width="12.19921875" style="435" customWidth="1"/>
    <col min="13840" max="13840" width="13.09765625" style="435" customWidth="1"/>
    <col min="13841" max="13841" width="13.19921875" style="435" customWidth="1"/>
    <col min="13842" max="13842" width="12.19921875" style="435" customWidth="1"/>
    <col min="13843" max="13843" width="10.09765625" style="435" customWidth="1"/>
    <col min="13844" max="13844" width="14.8984375" style="435" customWidth="1"/>
    <col min="13845" max="13845" width="8.59765625" style="435" customWidth="1"/>
    <col min="13846" max="13846" width="38.09765625" style="435" customWidth="1"/>
    <col min="13847" max="13847" width="9" style="435" customWidth="1"/>
    <col min="13848" max="13848" width="9.19921875" style="435" bestFit="1" customWidth="1"/>
    <col min="13849" max="14088" width="9" style="435" customWidth="1"/>
    <col min="14089" max="14089" width="12.3984375" style="435" bestFit="1" customWidth="1"/>
    <col min="14090" max="14090" width="12.19921875" style="435" customWidth="1"/>
    <col min="14091" max="14091" width="12.69921875" style="435" customWidth="1"/>
    <col min="14092" max="14095" width="12.19921875" style="435" customWidth="1"/>
    <col min="14096" max="14096" width="13.09765625" style="435" customWidth="1"/>
    <col min="14097" max="14097" width="13.19921875" style="435" customWidth="1"/>
    <col min="14098" max="14098" width="12.19921875" style="435" customWidth="1"/>
    <col min="14099" max="14099" width="10.09765625" style="435" customWidth="1"/>
    <col min="14100" max="14100" width="14.8984375" style="435" customWidth="1"/>
    <col min="14101" max="14101" width="8.59765625" style="435" customWidth="1"/>
    <col min="14102" max="14102" width="38.09765625" style="435" customWidth="1"/>
    <col min="14103" max="14103" width="9" style="435" customWidth="1"/>
    <col min="14104" max="14104" width="9.19921875" style="435" bestFit="1" customWidth="1"/>
    <col min="14105" max="14344" width="9" style="435" customWidth="1"/>
    <col min="14345" max="14345" width="12.3984375" style="435" bestFit="1" customWidth="1"/>
    <col min="14346" max="14346" width="12.19921875" style="435" customWidth="1"/>
    <col min="14347" max="14347" width="12.69921875" style="435" customWidth="1"/>
    <col min="14348" max="14351" width="12.19921875" style="435" customWidth="1"/>
    <col min="14352" max="14352" width="13.09765625" style="435" customWidth="1"/>
    <col min="14353" max="14353" width="13.19921875" style="435" customWidth="1"/>
    <col min="14354" max="14354" width="12.19921875" style="435" customWidth="1"/>
    <col min="14355" max="14355" width="10.09765625" style="435" customWidth="1"/>
    <col min="14356" max="14356" width="14.8984375" style="435" customWidth="1"/>
    <col min="14357" max="14357" width="8.59765625" style="435" customWidth="1"/>
    <col min="14358" max="14358" width="38.09765625" style="435" customWidth="1"/>
    <col min="14359" max="14359" width="9" style="435" customWidth="1"/>
    <col min="14360" max="14360" width="9.19921875" style="435" bestFit="1" customWidth="1"/>
    <col min="14361" max="14600" width="9" style="435" customWidth="1"/>
    <col min="14601" max="14601" width="12.3984375" style="435" bestFit="1" customWidth="1"/>
    <col min="14602" max="14602" width="12.19921875" style="435" customWidth="1"/>
    <col min="14603" max="14603" width="12.69921875" style="435" customWidth="1"/>
    <col min="14604" max="14607" width="12.19921875" style="435" customWidth="1"/>
    <col min="14608" max="14608" width="13.09765625" style="435" customWidth="1"/>
    <col min="14609" max="14609" width="13.19921875" style="435" customWidth="1"/>
    <col min="14610" max="14610" width="12.19921875" style="435" customWidth="1"/>
    <col min="14611" max="14611" width="10.09765625" style="435" customWidth="1"/>
    <col min="14612" max="14612" width="14.8984375" style="435" customWidth="1"/>
    <col min="14613" max="14613" width="8.59765625" style="435" customWidth="1"/>
    <col min="14614" max="14614" width="38.09765625" style="435" customWidth="1"/>
    <col min="14615" max="14615" width="9" style="435" customWidth="1"/>
    <col min="14616" max="14616" width="9.19921875" style="435" bestFit="1" customWidth="1"/>
    <col min="14617" max="14856" width="9" style="435" customWidth="1"/>
    <col min="14857" max="14857" width="12.3984375" style="435" bestFit="1" customWidth="1"/>
    <col min="14858" max="14858" width="12.19921875" style="435" customWidth="1"/>
    <col min="14859" max="14859" width="12.69921875" style="435" customWidth="1"/>
    <col min="14860" max="14863" width="12.19921875" style="435" customWidth="1"/>
    <col min="14864" max="14864" width="13.09765625" style="435" customWidth="1"/>
    <col min="14865" max="14865" width="13.19921875" style="435" customWidth="1"/>
    <col min="14866" max="14866" width="12.19921875" style="435" customWidth="1"/>
    <col min="14867" max="14867" width="10.09765625" style="435" customWidth="1"/>
    <col min="14868" max="14868" width="14.8984375" style="435" customWidth="1"/>
    <col min="14869" max="14869" width="8.59765625" style="435" customWidth="1"/>
    <col min="14870" max="14870" width="38.09765625" style="435" customWidth="1"/>
    <col min="14871" max="14871" width="9" style="435" customWidth="1"/>
    <col min="14872" max="14872" width="9.19921875" style="435" bestFit="1" customWidth="1"/>
    <col min="14873" max="15112" width="9" style="435" customWidth="1"/>
    <col min="15113" max="15113" width="12.3984375" style="435" bestFit="1" customWidth="1"/>
    <col min="15114" max="15114" width="12.19921875" style="435" customWidth="1"/>
    <col min="15115" max="15115" width="12.69921875" style="435" customWidth="1"/>
    <col min="15116" max="15119" width="12.19921875" style="435" customWidth="1"/>
    <col min="15120" max="15120" width="13.09765625" style="435" customWidth="1"/>
    <col min="15121" max="15121" width="13.19921875" style="435" customWidth="1"/>
    <col min="15122" max="15122" width="12.19921875" style="435" customWidth="1"/>
    <col min="15123" max="15123" width="10.09765625" style="435" customWidth="1"/>
    <col min="15124" max="15124" width="14.8984375" style="435" customWidth="1"/>
    <col min="15125" max="15125" width="8.59765625" style="435" customWidth="1"/>
    <col min="15126" max="15126" width="38.09765625" style="435" customWidth="1"/>
    <col min="15127" max="15127" width="9" style="435" customWidth="1"/>
    <col min="15128" max="15128" width="9.19921875" style="435" bestFit="1" customWidth="1"/>
    <col min="15129" max="15368" width="9" style="435" customWidth="1"/>
    <col min="15369" max="15369" width="12.3984375" style="435" bestFit="1" customWidth="1"/>
    <col min="15370" max="15370" width="12.19921875" style="435" customWidth="1"/>
    <col min="15371" max="15371" width="12.69921875" style="435" customWidth="1"/>
    <col min="15372" max="15375" width="12.19921875" style="435" customWidth="1"/>
    <col min="15376" max="15376" width="13.09765625" style="435" customWidth="1"/>
    <col min="15377" max="15377" width="13.19921875" style="435" customWidth="1"/>
    <col min="15378" max="15378" width="12.19921875" style="435" customWidth="1"/>
    <col min="15379" max="15379" width="10.09765625" style="435" customWidth="1"/>
    <col min="15380" max="15380" width="14.8984375" style="435" customWidth="1"/>
    <col min="15381" max="15381" width="8.59765625" style="435" customWidth="1"/>
    <col min="15382" max="15382" width="38.09765625" style="435" customWidth="1"/>
    <col min="15383" max="15383" width="9" style="435" customWidth="1"/>
    <col min="15384" max="15384" width="9.19921875" style="435" bestFit="1" customWidth="1"/>
    <col min="15385" max="15624" width="9" style="435" customWidth="1"/>
    <col min="15625" max="15625" width="12.3984375" style="435" bestFit="1" customWidth="1"/>
    <col min="15626" max="15626" width="12.19921875" style="435" customWidth="1"/>
    <col min="15627" max="15627" width="12.69921875" style="435" customWidth="1"/>
    <col min="15628" max="15631" width="12.19921875" style="435" customWidth="1"/>
    <col min="15632" max="15632" width="13.09765625" style="435" customWidth="1"/>
    <col min="15633" max="15633" width="13.19921875" style="435" customWidth="1"/>
    <col min="15634" max="15634" width="12.19921875" style="435" customWidth="1"/>
    <col min="15635" max="15635" width="10.09765625" style="435" customWidth="1"/>
    <col min="15636" max="15636" width="14.8984375" style="435" customWidth="1"/>
    <col min="15637" max="15637" width="8.59765625" style="435" customWidth="1"/>
    <col min="15638" max="15638" width="38.09765625" style="435" customWidth="1"/>
    <col min="15639" max="15639" width="9" style="435" customWidth="1"/>
    <col min="15640" max="15640" width="9.19921875" style="435" bestFit="1" customWidth="1"/>
    <col min="15641" max="15880" width="9" style="435" customWidth="1"/>
    <col min="15881" max="15881" width="12.3984375" style="435" bestFit="1" customWidth="1"/>
    <col min="15882" max="15882" width="12.19921875" style="435" customWidth="1"/>
    <col min="15883" max="15883" width="12.69921875" style="435" customWidth="1"/>
    <col min="15884" max="15887" width="12.19921875" style="435" customWidth="1"/>
    <col min="15888" max="15888" width="13.09765625" style="435" customWidth="1"/>
    <col min="15889" max="15889" width="13.19921875" style="435" customWidth="1"/>
    <col min="15890" max="15890" width="12.19921875" style="435" customWidth="1"/>
    <col min="15891" max="15891" width="10.09765625" style="435" customWidth="1"/>
    <col min="15892" max="15892" width="14.8984375" style="435" customWidth="1"/>
    <col min="15893" max="15893" width="8.59765625" style="435" customWidth="1"/>
    <col min="15894" max="15894" width="38.09765625" style="435" customWidth="1"/>
    <col min="15895" max="15895" width="9" style="435" customWidth="1"/>
    <col min="15896" max="15896" width="9.19921875" style="435" bestFit="1" customWidth="1"/>
    <col min="15897" max="16136" width="9" style="435" customWidth="1"/>
    <col min="16137" max="16137" width="12.3984375" style="435" bestFit="1" customWidth="1"/>
    <col min="16138" max="16138" width="12.19921875" style="435" customWidth="1"/>
    <col min="16139" max="16139" width="12.69921875" style="435" customWidth="1"/>
    <col min="16140" max="16143" width="12.19921875" style="435" customWidth="1"/>
    <col min="16144" max="16144" width="13.09765625" style="435" customWidth="1"/>
    <col min="16145" max="16145" width="13.19921875" style="435" customWidth="1"/>
    <col min="16146" max="16146" width="12.19921875" style="435" customWidth="1"/>
    <col min="16147" max="16147" width="10.09765625" style="435" customWidth="1"/>
    <col min="16148" max="16148" width="14.8984375" style="435" customWidth="1"/>
    <col min="16149" max="16149" width="8.59765625" style="435" customWidth="1"/>
    <col min="16150" max="16150" width="38.09765625" style="435" customWidth="1"/>
    <col min="16151" max="16151" width="9" style="435" customWidth="1"/>
    <col min="16152" max="16152" width="9.19921875" style="435" bestFit="1" customWidth="1"/>
    <col min="16153" max="16380" width="9" style="435" customWidth="1"/>
    <col min="16381" max="16384" width="8.796875" style="435" customWidth="1"/>
  </cols>
  <sheetData>
    <row r="1" spans="1:25" s="620" customFormat="1" ht="32.25" customHeight="1">
      <c r="A1" s="624"/>
      <c r="B1" s="401"/>
      <c r="C1" s="640"/>
      <c r="R1" s="674" t="s">
        <v>119</v>
      </c>
      <c r="S1" s="679">
        <f>'2（収支報告書)'!B1</f>
        <v>0</v>
      </c>
      <c r="T1" s="72"/>
      <c r="U1" s="570"/>
      <c r="V1" s="570"/>
      <c r="W1" s="570"/>
      <c r="X1" s="570"/>
      <c r="Y1" s="611"/>
    </row>
    <row r="2" spans="1:25" s="621" customFormat="1" ht="28.8" customHeight="1">
      <c r="A2" s="381"/>
      <c r="B2" s="381"/>
      <c r="C2" s="381"/>
      <c r="D2" s="648" t="s">
        <v>362</v>
      </c>
      <c r="E2" s="648"/>
      <c r="F2" s="658">
        <f>'2（収支報告書)'!A9-1</f>
        <v>6</v>
      </c>
      <c r="G2" s="663" t="s">
        <v>714</v>
      </c>
      <c r="H2" s="663"/>
      <c r="I2" s="663"/>
      <c r="J2" s="663"/>
      <c r="K2" s="663"/>
      <c r="L2" s="663"/>
      <c r="M2" s="663"/>
      <c r="N2" s="663"/>
      <c r="O2" s="663"/>
      <c r="P2" s="663"/>
      <c r="Q2" s="663"/>
      <c r="R2" s="663"/>
      <c r="S2" s="663"/>
      <c r="T2" s="687"/>
      <c r="U2" s="571"/>
      <c r="V2" s="571"/>
      <c r="W2" s="571"/>
      <c r="X2" s="571"/>
      <c r="Y2" s="612"/>
    </row>
    <row r="3" spans="1:25" s="72" customFormat="1" ht="27.6" customHeight="1">
      <c r="A3" s="533"/>
      <c r="B3" s="533"/>
      <c r="C3" s="533"/>
      <c r="F3" s="659"/>
      <c r="G3" s="659"/>
      <c r="H3" s="659"/>
      <c r="O3" s="506" t="s">
        <v>603</v>
      </c>
      <c r="P3" s="506"/>
      <c r="Q3" s="506"/>
      <c r="R3" s="506"/>
      <c r="U3" s="570"/>
      <c r="V3" s="570"/>
      <c r="W3" s="570"/>
      <c r="X3" s="570"/>
      <c r="Y3" s="570"/>
    </row>
    <row r="4" spans="1:25" s="620" customFormat="1" ht="27.75" customHeight="1">
      <c r="A4" s="381"/>
      <c r="B4" s="381"/>
      <c r="C4" s="381"/>
      <c r="D4" s="649"/>
      <c r="L4" s="504" t="s">
        <v>259</v>
      </c>
      <c r="M4" s="505">
        <f>'2（収支報告書)'!E6</f>
        <v>0</v>
      </c>
      <c r="N4" s="505"/>
      <c r="O4" s="505"/>
      <c r="P4" s="505"/>
      <c r="Q4" s="505"/>
      <c r="R4" s="505"/>
      <c r="S4" s="505"/>
      <c r="T4" s="558"/>
      <c r="U4" s="570"/>
      <c r="V4" s="570"/>
      <c r="W4" s="570"/>
      <c r="X4" s="570"/>
      <c r="Y4" s="611"/>
    </row>
    <row r="5" spans="1:25" ht="11.25" customHeight="1">
      <c r="R5" s="547"/>
      <c r="U5" s="572"/>
    </row>
    <row r="6" spans="1:25" s="71" customFormat="1" ht="19.5" customHeight="1">
      <c r="A6" s="625" t="s">
        <v>14</v>
      </c>
      <c r="B6" s="633" t="s">
        <v>33</v>
      </c>
      <c r="C6" s="641" t="s">
        <v>13</v>
      </c>
      <c r="D6" s="650" t="s">
        <v>25</v>
      </c>
      <c r="E6" s="653"/>
      <c r="F6" s="653"/>
      <c r="G6" s="653"/>
      <c r="H6" s="653"/>
      <c r="I6" s="653"/>
      <c r="J6" s="653"/>
      <c r="K6" s="653"/>
      <c r="L6" s="653"/>
      <c r="M6" s="653"/>
      <c r="N6" s="653"/>
      <c r="O6" s="653"/>
      <c r="P6" s="653"/>
      <c r="Q6" s="670"/>
      <c r="R6" s="641" t="s">
        <v>31</v>
      </c>
      <c r="S6" s="641" t="s">
        <v>32</v>
      </c>
      <c r="T6" s="559" t="s">
        <v>3</v>
      </c>
      <c r="U6" s="573" t="s">
        <v>687</v>
      </c>
      <c r="V6" s="588"/>
      <c r="W6" s="588"/>
      <c r="X6" s="601"/>
      <c r="Y6" s="452" t="s">
        <v>294</v>
      </c>
    </row>
    <row r="7" spans="1:25" s="71" customFormat="1" ht="19.5" customHeight="1">
      <c r="A7" s="625"/>
      <c r="B7" s="633"/>
      <c r="C7" s="641"/>
      <c r="D7" s="641" t="s">
        <v>34</v>
      </c>
      <c r="E7" s="452" t="s">
        <v>126</v>
      </c>
      <c r="F7" s="463"/>
      <c r="G7" s="463"/>
      <c r="H7" s="463"/>
      <c r="I7" s="463"/>
      <c r="J7" s="463"/>
      <c r="K7" s="463"/>
      <c r="L7" s="463"/>
      <c r="M7" s="463"/>
      <c r="N7" s="463"/>
      <c r="O7" s="463"/>
      <c r="P7" s="463"/>
      <c r="Q7" s="507"/>
      <c r="R7" s="641"/>
      <c r="S7" s="641"/>
      <c r="T7" s="560"/>
      <c r="U7" s="574"/>
      <c r="V7" s="589"/>
      <c r="W7" s="589"/>
      <c r="X7" s="602"/>
      <c r="Y7" s="452"/>
    </row>
    <row r="8" spans="1:25" s="620" customFormat="1" ht="81">
      <c r="A8" s="625"/>
      <c r="B8" s="634"/>
      <c r="C8" s="642"/>
      <c r="D8" s="641"/>
      <c r="E8" s="464" t="s">
        <v>547</v>
      </c>
      <c r="F8" s="483" t="s">
        <v>549</v>
      </c>
      <c r="G8" s="483" t="s">
        <v>550</v>
      </c>
      <c r="H8" s="483" t="s">
        <v>433</v>
      </c>
      <c r="I8" s="483" t="s">
        <v>121</v>
      </c>
      <c r="J8" s="483" t="s">
        <v>204</v>
      </c>
      <c r="K8" s="483" t="s">
        <v>551</v>
      </c>
      <c r="L8" s="483" t="s">
        <v>496</v>
      </c>
      <c r="M8" s="483" t="s">
        <v>553</v>
      </c>
      <c r="N8" s="483" t="s">
        <v>350</v>
      </c>
      <c r="O8" s="483" t="s">
        <v>448</v>
      </c>
      <c r="P8" s="483" t="s">
        <v>556</v>
      </c>
      <c r="Q8" s="508" t="s">
        <v>558</v>
      </c>
      <c r="R8" s="642"/>
      <c r="S8" s="641"/>
      <c r="T8" s="561"/>
      <c r="U8" s="693" t="s">
        <v>688</v>
      </c>
      <c r="V8" s="696" t="s">
        <v>586</v>
      </c>
      <c r="W8" s="696" t="s">
        <v>74</v>
      </c>
      <c r="X8" s="699" t="s">
        <v>20</v>
      </c>
      <c r="Y8" s="452"/>
    </row>
    <row r="9" spans="1:25" s="376" customFormat="1" ht="30" customHeight="1">
      <c r="A9" s="389">
        <v>45658</v>
      </c>
      <c r="B9" s="635" t="s">
        <v>370</v>
      </c>
      <c r="C9" s="643"/>
      <c r="D9" s="643"/>
      <c r="E9" s="654"/>
      <c r="F9" s="660"/>
      <c r="G9" s="660"/>
      <c r="H9" s="660"/>
      <c r="I9" s="660"/>
      <c r="J9" s="660"/>
      <c r="K9" s="660"/>
      <c r="L9" s="660"/>
      <c r="M9" s="660"/>
      <c r="N9" s="660"/>
      <c r="O9" s="660"/>
      <c r="P9" s="660"/>
      <c r="Q9" s="671"/>
      <c r="R9" s="675"/>
      <c r="S9" s="680"/>
      <c r="T9" s="688"/>
      <c r="U9" s="577"/>
      <c r="V9" s="592"/>
      <c r="W9" s="592"/>
      <c r="X9" s="605"/>
      <c r="Y9" s="701">
        <f>MONTH('４（金銭出納簿・前年度）'!$A9)</f>
        <v>1</v>
      </c>
    </row>
    <row r="10" spans="1:25" s="376" customFormat="1" ht="30" customHeight="1">
      <c r="A10" s="626"/>
      <c r="B10" s="636"/>
      <c r="C10" s="644"/>
      <c r="D10" s="651"/>
      <c r="E10" s="655"/>
      <c r="F10" s="661"/>
      <c r="G10" s="661"/>
      <c r="H10" s="661"/>
      <c r="I10" s="661"/>
      <c r="J10" s="661"/>
      <c r="K10" s="661"/>
      <c r="L10" s="661"/>
      <c r="M10" s="661"/>
      <c r="N10" s="661"/>
      <c r="O10" s="661"/>
      <c r="P10" s="661"/>
      <c r="Q10" s="672"/>
      <c r="R10" s="676">
        <f t="shared" ref="R10:R73" si="0">+R9+C10-SUM(D10:Q10)</f>
        <v>0</v>
      </c>
      <c r="S10" s="681"/>
      <c r="T10" s="681"/>
      <c r="U10" s="694"/>
      <c r="V10" s="697"/>
      <c r="W10" s="698"/>
      <c r="X10" s="700"/>
      <c r="Y10" s="617">
        <f>MONTH('４（金銭出納簿・前年度）'!$A10)</f>
        <v>1</v>
      </c>
    </row>
    <row r="11" spans="1:25" s="376" customFormat="1" ht="30" customHeight="1">
      <c r="A11" s="388"/>
      <c r="B11" s="409"/>
      <c r="C11" s="432"/>
      <c r="D11" s="455"/>
      <c r="E11" s="469"/>
      <c r="F11" s="488"/>
      <c r="G11" s="488"/>
      <c r="H11" s="488"/>
      <c r="I11" s="488"/>
      <c r="J11" s="488"/>
      <c r="K11" s="488"/>
      <c r="L11" s="488"/>
      <c r="M11" s="488"/>
      <c r="N11" s="488"/>
      <c r="O11" s="488"/>
      <c r="P11" s="488"/>
      <c r="Q11" s="513"/>
      <c r="R11" s="677">
        <f t="shared" si="0"/>
        <v>0</v>
      </c>
      <c r="S11" s="542"/>
      <c r="T11" s="542"/>
      <c r="U11" s="579"/>
      <c r="V11" s="594"/>
      <c r="W11" s="580"/>
      <c r="X11" s="607"/>
      <c r="Y11" s="618">
        <f>MONTH('４（金銭出納簿・前年度）'!$A11)</f>
        <v>1</v>
      </c>
    </row>
    <row r="12" spans="1:25" s="376" customFormat="1" ht="30" customHeight="1">
      <c r="A12" s="388"/>
      <c r="B12" s="409"/>
      <c r="C12" s="432"/>
      <c r="D12" s="455"/>
      <c r="E12" s="469"/>
      <c r="F12" s="488"/>
      <c r="G12" s="488"/>
      <c r="H12" s="488"/>
      <c r="I12" s="488"/>
      <c r="J12" s="488"/>
      <c r="K12" s="488"/>
      <c r="L12" s="488"/>
      <c r="M12" s="488"/>
      <c r="N12" s="488"/>
      <c r="O12" s="488"/>
      <c r="P12" s="488"/>
      <c r="Q12" s="513"/>
      <c r="R12" s="677">
        <f t="shared" si="0"/>
        <v>0</v>
      </c>
      <c r="S12" s="542"/>
      <c r="T12" s="542"/>
      <c r="U12" s="579"/>
      <c r="V12" s="594"/>
      <c r="W12" s="580"/>
      <c r="X12" s="607"/>
      <c r="Y12" s="618">
        <f>MONTH('４（金銭出納簿・前年度）'!$A12)</f>
        <v>1</v>
      </c>
    </row>
    <row r="13" spans="1:25" s="376" customFormat="1" ht="30" customHeight="1">
      <c r="A13" s="388"/>
      <c r="B13" s="409"/>
      <c r="C13" s="432"/>
      <c r="D13" s="455"/>
      <c r="E13" s="469"/>
      <c r="F13" s="488"/>
      <c r="G13" s="488"/>
      <c r="H13" s="488"/>
      <c r="I13" s="488"/>
      <c r="J13" s="488"/>
      <c r="K13" s="488"/>
      <c r="L13" s="488"/>
      <c r="M13" s="488"/>
      <c r="N13" s="488"/>
      <c r="O13" s="488"/>
      <c r="P13" s="488"/>
      <c r="Q13" s="513"/>
      <c r="R13" s="677">
        <f t="shared" si="0"/>
        <v>0</v>
      </c>
      <c r="S13" s="542"/>
      <c r="T13" s="542"/>
      <c r="U13" s="579"/>
      <c r="V13" s="594"/>
      <c r="W13" s="580"/>
      <c r="X13" s="607"/>
      <c r="Y13" s="618">
        <f>MONTH('４（金銭出納簿・前年度）'!$A13)</f>
        <v>1</v>
      </c>
    </row>
    <row r="14" spans="1:25" s="376" customFormat="1" ht="30" customHeight="1">
      <c r="A14" s="388"/>
      <c r="B14" s="409"/>
      <c r="C14" s="432"/>
      <c r="D14" s="455"/>
      <c r="E14" s="469"/>
      <c r="F14" s="488"/>
      <c r="G14" s="488"/>
      <c r="H14" s="488"/>
      <c r="I14" s="488"/>
      <c r="J14" s="488"/>
      <c r="K14" s="488"/>
      <c r="L14" s="488"/>
      <c r="M14" s="488"/>
      <c r="N14" s="488"/>
      <c r="O14" s="488"/>
      <c r="P14" s="488"/>
      <c r="Q14" s="513"/>
      <c r="R14" s="677">
        <f t="shared" si="0"/>
        <v>0</v>
      </c>
      <c r="S14" s="542"/>
      <c r="T14" s="542"/>
      <c r="U14" s="579"/>
      <c r="V14" s="594"/>
      <c r="W14" s="580"/>
      <c r="X14" s="607"/>
      <c r="Y14" s="618">
        <f>MONTH('４（金銭出納簿・前年度）'!$A14)</f>
        <v>1</v>
      </c>
    </row>
    <row r="15" spans="1:25" s="376" customFormat="1" ht="30" customHeight="1">
      <c r="A15" s="388"/>
      <c r="B15" s="409"/>
      <c r="C15" s="432"/>
      <c r="D15" s="455"/>
      <c r="E15" s="469"/>
      <c r="F15" s="488"/>
      <c r="G15" s="488"/>
      <c r="H15" s="488"/>
      <c r="I15" s="488"/>
      <c r="J15" s="488"/>
      <c r="K15" s="488"/>
      <c r="L15" s="488"/>
      <c r="M15" s="488"/>
      <c r="N15" s="488"/>
      <c r="O15" s="488"/>
      <c r="P15" s="488"/>
      <c r="Q15" s="513"/>
      <c r="R15" s="677">
        <f t="shared" si="0"/>
        <v>0</v>
      </c>
      <c r="S15" s="542"/>
      <c r="T15" s="542"/>
      <c r="U15" s="579"/>
      <c r="V15" s="594"/>
      <c r="W15" s="580"/>
      <c r="X15" s="607"/>
      <c r="Y15" s="618">
        <f>MONTH('４（金銭出納簿・前年度）'!$A15)</f>
        <v>1</v>
      </c>
    </row>
    <row r="16" spans="1:25" s="376" customFormat="1" ht="30" customHeight="1">
      <c r="A16" s="388"/>
      <c r="B16" s="409"/>
      <c r="C16" s="432"/>
      <c r="D16" s="455"/>
      <c r="E16" s="469"/>
      <c r="F16" s="488"/>
      <c r="G16" s="488"/>
      <c r="H16" s="488"/>
      <c r="I16" s="488"/>
      <c r="J16" s="488"/>
      <c r="K16" s="488"/>
      <c r="L16" s="488"/>
      <c r="M16" s="488"/>
      <c r="N16" s="488"/>
      <c r="O16" s="488"/>
      <c r="P16" s="488"/>
      <c r="Q16" s="513"/>
      <c r="R16" s="677">
        <f t="shared" si="0"/>
        <v>0</v>
      </c>
      <c r="S16" s="542"/>
      <c r="T16" s="542"/>
      <c r="U16" s="579"/>
      <c r="V16" s="594"/>
      <c r="W16" s="580"/>
      <c r="X16" s="607"/>
      <c r="Y16" s="618">
        <f>MONTH('４（金銭出納簿・前年度）'!$A16)</f>
        <v>1</v>
      </c>
    </row>
    <row r="17" spans="1:25" s="376" customFormat="1" ht="30" customHeight="1">
      <c r="A17" s="388"/>
      <c r="B17" s="409"/>
      <c r="C17" s="432"/>
      <c r="D17" s="455"/>
      <c r="E17" s="469"/>
      <c r="F17" s="488"/>
      <c r="G17" s="488"/>
      <c r="H17" s="488"/>
      <c r="I17" s="488"/>
      <c r="J17" s="488"/>
      <c r="K17" s="488"/>
      <c r="L17" s="488"/>
      <c r="M17" s="488"/>
      <c r="N17" s="488"/>
      <c r="O17" s="488"/>
      <c r="P17" s="488"/>
      <c r="Q17" s="513"/>
      <c r="R17" s="677">
        <f t="shared" si="0"/>
        <v>0</v>
      </c>
      <c r="S17" s="542"/>
      <c r="T17" s="542"/>
      <c r="U17" s="579"/>
      <c r="V17" s="594"/>
      <c r="W17" s="580"/>
      <c r="X17" s="607"/>
      <c r="Y17" s="618">
        <f>MONTH('４（金銭出納簿・前年度）'!$A17)</f>
        <v>1</v>
      </c>
    </row>
    <row r="18" spans="1:25" s="376" customFormat="1" ht="30" customHeight="1">
      <c r="A18" s="388"/>
      <c r="B18" s="409"/>
      <c r="C18" s="432"/>
      <c r="D18" s="455"/>
      <c r="E18" s="469"/>
      <c r="F18" s="488"/>
      <c r="G18" s="488"/>
      <c r="H18" s="488"/>
      <c r="I18" s="488"/>
      <c r="J18" s="488"/>
      <c r="K18" s="488"/>
      <c r="L18" s="488"/>
      <c r="M18" s="488"/>
      <c r="N18" s="488"/>
      <c r="O18" s="488"/>
      <c r="P18" s="488"/>
      <c r="Q18" s="513"/>
      <c r="R18" s="677">
        <f t="shared" si="0"/>
        <v>0</v>
      </c>
      <c r="S18" s="542"/>
      <c r="T18" s="542"/>
      <c r="U18" s="579"/>
      <c r="V18" s="594"/>
      <c r="W18" s="580"/>
      <c r="X18" s="607"/>
      <c r="Y18" s="618">
        <f>MONTH('４（金銭出納簿・前年度）'!$A18)</f>
        <v>1</v>
      </c>
    </row>
    <row r="19" spans="1:25" s="376" customFormat="1" ht="30" customHeight="1">
      <c r="A19" s="388"/>
      <c r="B19" s="409"/>
      <c r="C19" s="432"/>
      <c r="D19" s="455"/>
      <c r="E19" s="469"/>
      <c r="F19" s="488"/>
      <c r="G19" s="488"/>
      <c r="H19" s="488"/>
      <c r="I19" s="488"/>
      <c r="J19" s="488"/>
      <c r="K19" s="488"/>
      <c r="L19" s="488"/>
      <c r="M19" s="488"/>
      <c r="N19" s="488"/>
      <c r="O19" s="488"/>
      <c r="P19" s="488"/>
      <c r="Q19" s="513"/>
      <c r="R19" s="677">
        <f t="shared" si="0"/>
        <v>0</v>
      </c>
      <c r="S19" s="542"/>
      <c r="T19" s="542"/>
      <c r="U19" s="579"/>
      <c r="V19" s="594"/>
      <c r="W19" s="580"/>
      <c r="X19" s="607"/>
      <c r="Y19" s="618">
        <f>MONTH('４（金銭出納簿・前年度）'!$A19)</f>
        <v>1</v>
      </c>
    </row>
    <row r="20" spans="1:25" s="376" customFormat="1" ht="30" customHeight="1">
      <c r="A20" s="388"/>
      <c r="B20" s="409"/>
      <c r="C20" s="432"/>
      <c r="D20" s="455"/>
      <c r="E20" s="469"/>
      <c r="F20" s="488"/>
      <c r="G20" s="488"/>
      <c r="H20" s="488"/>
      <c r="I20" s="488"/>
      <c r="J20" s="488"/>
      <c r="K20" s="488"/>
      <c r="L20" s="488"/>
      <c r="M20" s="488"/>
      <c r="N20" s="488"/>
      <c r="O20" s="488"/>
      <c r="P20" s="488"/>
      <c r="Q20" s="513"/>
      <c r="R20" s="677">
        <f t="shared" si="0"/>
        <v>0</v>
      </c>
      <c r="S20" s="542"/>
      <c r="T20" s="542"/>
      <c r="U20" s="579"/>
      <c r="V20" s="594"/>
      <c r="W20" s="580"/>
      <c r="X20" s="607"/>
      <c r="Y20" s="618">
        <f>MONTH('４（金銭出納簿・前年度）'!$A20)</f>
        <v>1</v>
      </c>
    </row>
    <row r="21" spans="1:25" s="376" customFormat="1" ht="30" customHeight="1">
      <c r="A21" s="388"/>
      <c r="B21" s="409"/>
      <c r="C21" s="432"/>
      <c r="D21" s="455"/>
      <c r="E21" s="469"/>
      <c r="F21" s="488"/>
      <c r="G21" s="488"/>
      <c r="H21" s="488"/>
      <c r="I21" s="488"/>
      <c r="J21" s="488"/>
      <c r="K21" s="488"/>
      <c r="L21" s="488"/>
      <c r="M21" s="488"/>
      <c r="N21" s="488"/>
      <c r="O21" s="488"/>
      <c r="P21" s="488"/>
      <c r="Q21" s="513"/>
      <c r="R21" s="677">
        <f t="shared" si="0"/>
        <v>0</v>
      </c>
      <c r="S21" s="542"/>
      <c r="T21" s="542"/>
      <c r="U21" s="579"/>
      <c r="V21" s="594"/>
      <c r="W21" s="580"/>
      <c r="X21" s="607"/>
      <c r="Y21" s="618">
        <f>MONTH('４（金銭出納簿・前年度）'!$A21)</f>
        <v>1</v>
      </c>
    </row>
    <row r="22" spans="1:25" s="376" customFormat="1" ht="30" customHeight="1">
      <c r="A22" s="388"/>
      <c r="B22" s="409"/>
      <c r="C22" s="432"/>
      <c r="D22" s="455"/>
      <c r="E22" s="469"/>
      <c r="F22" s="488"/>
      <c r="G22" s="488"/>
      <c r="H22" s="488"/>
      <c r="I22" s="488"/>
      <c r="J22" s="488"/>
      <c r="K22" s="488"/>
      <c r="L22" s="488"/>
      <c r="M22" s="488"/>
      <c r="N22" s="488"/>
      <c r="O22" s="488"/>
      <c r="P22" s="488"/>
      <c r="Q22" s="513"/>
      <c r="R22" s="677">
        <f t="shared" si="0"/>
        <v>0</v>
      </c>
      <c r="S22" s="542"/>
      <c r="T22" s="542"/>
      <c r="U22" s="579"/>
      <c r="V22" s="594"/>
      <c r="W22" s="580"/>
      <c r="X22" s="607"/>
      <c r="Y22" s="618">
        <f>MONTH('４（金銭出納簿・前年度）'!$A22)</f>
        <v>1</v>
      </c>
    </row>
    <row r="23" spans="1:25" s="376" customFormat="1" ht="30" customHeight="1">
      <c r="A23" s="388"/>
      <c r="B23" s="409"/>
      <c r="C23" s="432"/>
      <c r="D23" s="455"/>
      <c r="E23" s="469"/>
      <c r="F23" s="488"/>
      <c r="G23" s="488"/>
      <c r="H23" s="488"/>
      <c r="I23" s="488"/>
      <c r="J23" s="488"/>
      <c r="K23" s="488"/>
      <c r="L23" s="488"/>
      <c r="M23" s="488"/>
      <c r="N23" s="488"/>
      <c r="O23" s="488"/>
      <c r="P23" s="488"/>
      <c r="Q23" s="513"/>
      <c r="R23" s="677">
        <f t="shared" si="0"/>
        <v>0</v>
      </c>
      <c r="S23" s="542"/>
      <c r="T23" s="542"/>
      <c r="U23" s="579"/>
      <c r="V23" s="594"/>
      <c r="W23" s="580"/>
      <c r="X23" s="607"/>
      <c r="Y23" s="618">
        <f>MONTH('４（金銭出納簿・前年度）'!$A23)</f>
        <v>1</v>
      </c>
    </row>
    <row r="24" spans="1:25" s="376" customFormat="1" ht="30" customHeight="1">
      <c r="A24" s="388"/>
      <c r="B24" s="409"/>
      <c r="C24" s="432"/>
      <c r="D24" s="455"/>
      <c r="E24" s="469"/>
      <c r="F24" s="488"/>
      <c r="G24" s="488"/>
      <c r="H24" s="488"/>
      <c r="I24" s="488"/>
      <c r="J24" s="488"/>
      <c r="K24" s="488"/>
      <c r="L24" s="488"/>
      <c r="M24" s="488"/>
      <c r="N24" s="488"/>
      <c r="O24" s="488"/>
      <c r="P24" s="488"/>
      <c r="Q24" s="513"/>
      <c r="R24" s="677">
        <f t="shared" si="0"/>
        <v>0</v>
      </c>
      <c r="S24" s="542"/>
      <c r="T24" s="542"/>
      <c r="U24" s="579"/>
      <c r="V24" s="594"/>
      <c r="W24" s="580"/>
      <c r="X24" s="607"/>
      <c r="Y24" s="618">
        <f>MONTH('４（金銭出納簿・前年度）'!$A24)</f>
        <v>1</v>
      </c>
    </row>
    <row r="25" spans="1:25" s="376" customFormat="1" ht="30" customHeight="1">
      <c r="A25" s="388"/>
      <c r="B25" s="409"/>
      <c r="C25" s="432"/>
      <c r="D25" s="455"/>
      <c r="E25" s="469"/>
      <c r="F25" s="488"/>
      <c r="G25" s="488"/>
      <c r="H25" s="488"/>
      <c r="I25" s="488"/>
      <c r="J25" s="488"/>
      <c r="K25" s="488"/>
      <c r="L25" s="488"/>
      <c r="M25" s="488"/>
      <c r="N25" s="488"/>
      <c r="O25" s="488"/>
      <c r="P25" s="488"/>
      <c r="Q25" s="513"/>
      <c r="R25" s="677">
        <f t="shared" si="0"/>
        <v>0</v>
      </c>
      <c r="S25" s="542"/>
      <c r="T25" s="542"/>
      <c r="U25" s="579"/>
      <c r="V25" s="594"/>
      <c r="W25" s="580"/>
      <c r="X25" s="607"/>
      <c r="Y25" s="618">
        <f>MONTH('４（金銭出納簿・前年度）'!$A25)</f>
        <v>1</v>
      </c>
    </row>
    <row r="26" spans="1:25" s="376" customFormat="1" ht="30" customHeight="1">
      <c r="A26" s="388"/>
      <c r="B26" s="409"/>
      <c r="C26" s="432"/>
      <c r="D26" s="455"/>
      <c r="E26" s="469"/>
      <c r="F26" s="488"/>
      <c r="G26" s="488"/>
      <c r="H26" s="488"/>
      <c r="I26" s="488"/>
      <c r="J26" s="488"/>
      <c r="K26" s="488"/>
      <c r="L26" s="488"/>
      <c r="M26" s="488"/>
      <c r="N26" s="488"/>
      <c r="O26" s="488"/>
      <c r="P26" s="488"/>
      <c r="Q26" s="513"/>
      <c r="R26" s="677">
        <f t="shared" si="0"/>
        <v>0</v>
      </c>
      <c r="S26" s="542"/>
      <c r="T26" s="542"/>
      <c r="U26" s="579"/>
      <c r="V26" s="594"/>
      <c r="W26" s="580"/>
      <c r="X26" s="607"/>
      <c r="Y26" s="618">
        <f>MONTH('４（金銭出納簿・前年度）'!$A26)</f>
        <v>1</v>
      </c>
    </row>
    <row r="27" spans="1:25" s="376" customFormat="1" ht="30" customHeight="1">
      <c r="A27" s="388"/>
      <c r="B27" s="409"/>
      <c r="C27" s="432"/>
      <c r="D27" s="455"/>
      <c r="E27" s="469"/>
      <c r="F27" s="488"/>
      <c r="G27" s="488"/>
      <c r="H27" s="488"/>
      <c r="I27" s="488"/>
      <c r="J27" s="488"/>
      <c r="K27" s="488"/>
      <c r="L27" s="488"/>
      <c r="M27" s="488"/>
      <c r="N27" s="488"/>
      <c r="O27" s="488"/>
      <c r="P27" s="488"/>
      <c r="Q27" s="513"/>
      <c r="R27" s="677">
        <f t="shared" si="0"/>
        <v>0</v>
      </c>
      <c r="S27" s="542"/>
      <c r="T27" s="542"/>
      <c r="U27" s="579"/>
      <c r="V27" s="594"/>
      <c r="W27" s="580"/>
      <c r="X27" s="607"/>
      <c r="Y27" s="618">
        <f>MONTH('４（金銭出納簿・前年度）'!$A27)</f>
        <v>1</v>
      </c>
    </row>
    <row r="28" spans="1:25" s="376" customFormat="1" ht="30" customHeight="1">
      <c r="A28" s="388"/>
      <c r="B28" s="409"/>
      <c r="C28" s="432"/>
      <c r="D28" s="455"/>
      <c r="E28" s="469"/>
      <c r="F28" s="488"/>
      <c r="G28" s="488"/>
      <c r="H28" s="488"/>
      <c r="I28" s="488"/>
      <c r="J28" s="488"/>
      <c r="K28" s="488"/>
      <c r="L28" s="488"/>
      <c r="M28" s="488"/>
      <c r="N28" s="488"/>
      <c r="O28" s="488"/>
      <c r="P28" s="488"/>
      <c r="Q28" s="513"/>
      <c r="R28" s="677">
        <f t="shared" si="0"/>
        <v>0</v>
      </c>
      <c r="S28" s="542"/>
      <c r="T28" s="542"/>
      <c r="U28" s="579"/>
      <c r="V28" s="594"/>
      <c r="W28" s="580"/>
      <c r="X28" s="607"/>
      <c r="Y28" s="618">
        <f>MONTH('４（金銭出納簿・前年度）'!$A28)</f>
        <v>1</v>
      </c>
    </row>
    <row r="29" spans="1:25" s="376" customFormat="1" ht="30" customHeight="1">
      <c r="A29" s="388"/>
      <c r="B29" s="409"/>
      <c r="C29" s="432"/>
      <c r="D29" s="455"/>
      <c r="E29" s="469"/>
      <c r="F29" s="488"/>
      <c r="G29" s="488"/>
      <c r="H29" s="488"/>
      <c r="I29" s="488"/>
      <c r="J29" s="488"/>
      <c r="K29" s="488"/>
      <c r="L29" s="488"/>
      <c r="M29" s="488"/>
      <c r="N29" s="488"/>
      <c r="O29" s="488"/>
      <c r="P29" s="488"/>
      <c r="Q29" s="513"/>
      <c r="R29" s="677">
        <f t="shared" si="0"/>
        <v>0</v>
      </c>
      <c r="S29" s="542"/>
      <c r="T29" s="542"/>
      <c r="U29" s="579"/>
      <c r="V29" s="594"/>
      <c r="W29" s="580"/>
      <c r="X29" s="607"/>
      <c r="Y29" s="618">
        <f>MONTH('４（金銭出納簿・前年度）'!$A29)</f>
        <v>1</v>
      </c>
    </row>
    <row r="30" spans="1:25" s="376" customFormat="1" ht="30" hidden="1" customHeight="1">
      <c r="A30" s="388"/>
      <c r="B30" s="409"/>
      <c r="C30" s="432"/>
      <c r="D30" s="455"/>
      <c r="E30" s="469"/>
      <c r="F30" s="488"/>
      <c r="G30" s="488"/>
      <c r="H30" s="488"/>
      <c r="I30" s="488"/>
      <c r="J30" s="488"/>
      <c r="K30" s="488"/>
      <c r="L30" s="488"/>
      <c r="M30" s="488"/>
      <c r="N30" s="488"/>
      <c r="O30" s="488"/>
      <c r="P30" s="488"/>
      <c r="Q30" s="513"/>
      <c r="R30" s="677">
        <f t="shared" si="0"/>
        <v>0</v>
      </c>
      <c r="S30" s="542"/>
      <c r="T30" s="542"/>
      <c r="U30" s="579"/>
      <c r="V30" s="594"/>
      <c r="W30" s="580"/>
      <c r="X30" s="607"/>
      <c r="Y30" s="618">
        <f>MONTH('４（金銭出納簿・前年度）'!$A30)</f>
        <v>1</v>
      </c>
    </row>
    <row r="31" spans="1:25" s="376" customFormat="1" ht="30" hidden="1" customHeight="1">
      <c r="A31" s="388"/>
      <c r="B31" s="409"/>
      <c r="C31" s="432"/>
      <c r="D31" s="455"/>
      <c r="E31" s="469"/>
      <c r="F31" s="488"/>
      <c r="G31" s="488"/>
      <c r="H31" s="488"/>
      <c r="I31" s="488"/>
      <c r="J31" s="488"/>
      <c r="K31" s="488"/>
      <c r="L31" s="488"/>
      <c r="M31" s="488"/>
      <c r="N31" s="488"/>
      <c r="O31" s="488"/>
      <c r="P31" s="488"/>
      <c r="Q31" s="513"/>
      <c r="R31" s="677">
        <f t="shared" si="0"/>
        <v>0</v>
      </c>
      <c r="S31" s="542"/>
      <c r="T31" s="542"/>
      <c r="U31" s="579"/>
      <c r="V31" s="594"/>
      <c r="W31" s="580"/>
      <c r="X31" s="607"/>
      <c r="Y31" s="618">
        <f>MONTH('４（金銭出納簿・前年度）'!$A31)</f>
        <v>1</v>
      </c>
    </row>
    <row r="32" spans="1:25" s="376" customFormat="1" ht="30" hidden="1" customHeight="1">
      <c r="A32" s="388"/>
      <c r="B32" s="409"/>
      <c r="C32" s="432"/>
      <c r="D32" s="455"/>
      <c r="E32" s="469"/>
      <c r="F32" s="488"/>
      <c r="G32" s="488"/>
      <c r="H32" s="488"/>
      <c r="I32" s="488"/>
      <c r="J32" s="488"/>
      <c r="K32" s="488"/>
      <c r="L32" s="488"/>
      <c r="M32" s="488"/>
      <c r="N32" s="488"/>
      <c r="O32" s="488"/>
      <c r="P32" s="488"/>
      <c r="Q32" s="513"/>
      <c r="R32" s="677">
        <f t="shared" si="0"/>
        <v>0</v>
      </c>
      <c r="S32" s="542"/>
      <c r="T32" s="542"/>
      <c r="U32" s="579"/>
      <c r="V32" s="594"/>
      <c r="W32" s="580"/>
      <c r="X32" s="607"/>
      <c r="Y32" s="618">
        <f>MONTH('４（金銭出納簿・前年度）'!$A32)</f>
        <v>1</v>
      </c>
    </row>
    <row r="33" spans="1:25" s="376" customFormat="1" ht="30" hidden="1" customHeight="1">
      <c r="A33" s="388"/>
      <c r="B33" s="409"/>
      <c r="C33" s="432"/>
      <c r="D33" s="455"/>
      <c r="E33" s="469"/>
      <c r="F33" s="488"/>
      <c r="G33" s="488"/>
      <c r="H33" s="488"/>
      <c r="I33" s="488"/>
      <c r="J33" s="488"/>
      <c r="K33" s="488"/>
      <c r="L33" s="488"/>
      <c r="M33" s="488"/>
      <c r="N33" s="488"/>
      <c r="O33" s="488"/>
      <c r="P33" s="488"/>
      <c r="Q33" s="513"/>
      <c r="R33" s="677">
        <f t="shared" si="0"/>
        <v>0</v>
      </c>
      <c r="S33" s="542"/>
      <c r="T33" s="542"/>
      <c r="U33" s="579"/>
      <c r="V33" s="594"/>
      <c r="W33" s="580"/>
      <c r="X33" s="607"/>
      <c r="Y33" s="618">
        <f>MONTH('４（金銭出納簿・前年度）'!$A33)</f>
        <v>1</v>
      </c>
    </row>
    <row r="34" spans="1:25" s="376" customFormat="1" ht="30" hidden="1" customHeight="1">
      <c r="A34" s="388"/>
      <c r="B34" s="409"/>
      <c r="C34" s="432"/>
      <c r="D34" s="455"/>
      <c r="E34" s="469"/>
      <c r="F34" s="488"/>
      <c r="G34" s="488"/>
      <c r="H34" s="488"/>
      <c r="I34" s="488"/>
      <c r="J34" s="488"/>
      <c r="K34" s="488"/>
      <c r="L34" s="488"/>
      <c r="M34" s="488"/>
      <c r="N34" s="488"/>
      <c r="O34" s="488"/>
      <c r="P34" s="488"/>
      <c r="Q34" s="513"/>
      <c r="R34" s="677">
        <f t="shared" si="0"/>
        <v>0</v>
      </c>
      <c r="S34" s="542"/>
      <c r="T34" s="542"/>
      <c r="U34" s="579"/>
      <c r="V34" s="594"/>
      <c r="W34" s="580"/>
      <c r="X34" s="607"/>
      <c r="Y34" s="618">
        <f>MONTH('４（金銭出納簿・前年度）'!$A34)</f>
        <v>1</v>
      </c>
    </row>
    <row r="35" spans="1:25" s="376" customFormat="1" ht="30" hidden="1" customHeight="1">
      <c r="A35" s="388"/>
      <c r="B35" s="409"/>
      <c r="C35" s="432"/>
      <c r="D35" s="455"/>
      <c r="E35" s="469"/>
      <c r="F35" s="488"/>
      <c r="G35" s="488"/>
      <c r="H35" s="488"/>
      <c r="I35" s="488"/>
      <c r="J35" s="488"/>
      <c r="K35" s="488"/>
      <c r="L35" s="488"/>
      <c r="M35" s="488"/>
      <c r="N35" s="488"/>
      <c r="O35" s="488"/>
      <c r="P35" s="488"/>
      <c r="Q35" s="513"/>
      <c r="R35" s="677">
        <f t="shared" si="0"/>
        <v>0</v>
      </c>
      <c r="S35" s="542"/>
      <c r="T35" s="542"/>
      <c r="U35" s="579"/>
      <c r="V35" s="594"/>
      <c r="W35" s="580"/>
      <c r="X35" s="607"/>
      <c r="Y35" s="618">
        <f>MONTH('４（金銭出納簿・前年度）'!$A35)</f>
        <v>1</v>
      </c>
    </row>
    <row r="36" spans="1:25" s="376" customFormat="1" ht="30" hidden="1" customHeight="1">
      <c r="A36" s="388"/>
      <c r="B36" s="409"/>
      <c r="C36" s="432"/>
      <c r="D36" s="455"/>
      <c r="E36" s="469"/>
      <c r="F36" s="488"/>
      <c r="G36" s="488"/>
      <c r="H36" s="488"/>
      <c r="I36" s="488"/>
      <c r="J36" s="488"/>
      <c r="K36" s="488"/>
      <c r="L36" s="488"/>
      <c r="M36" s="488"/>
      <c r="N36" s="488"/>
      <c r="O36" s="488"/>
      <c r="P36" s="488"/>
      <c r="Q36" s="513"/>
      <c r="R36" s="677">
        <f t="shared" si="0"/>
        <v>0</v>
      </c>
      <c r="S36" s="542"/>
      <c r="T36" s="542"/>
      <c r="U36" s="579"/>
      <c r="V36" s="594"/>
      <c r="W36" s="580"/>
      <c r="X36" s="607"/>
      <c r="Y36" s="618">
        <f>MONTH('４（金銭出納簿・前年度）'!$A36)</f>
        <v>1</v>
      </c>
    </row>
    <row r="37" spans="1:25" s="376" customFormat="1" ht="30" hidden="1" customHeight="1">
      <c r="A37" s="388"/>
      <c r="B37" s="409"/>
      <c r="C37" s="432"/>
      <c r="D37" s="455"/>
      <c r="E37" s="469"/>
      <c r="F37" s="488"/>
      <c r="G37" s="488"/>
      <c r="H37" s="488"/>
      <c r="I37" s="488"/>
      <c r="J37" s="488"/>
      <c r="K37" s="488"/>
      <c r="L37" s="488"/>
      <c r="M37" s="488"/>
      <c r="N37" s="488"/>
      <c r="O37" s="488"/>
      <c r="P37" s="488"/>
      <c r="Q37" s="513"/>
      <c r="R37" s="677">
        <f t="shared" si="0"/>
        <v>0</v>
      </c>
      <c r="S37" s="542"/>
      <c r="T37" s="542"/>
      <c r="U37" s="579"/>
      <c r="V37" s="594"/>
      <c r="W37" s="580"/>
      <c r="X37" s="607"/>
      <c r="Y37" s="618">
        <f>MONTH('４（金銭出納簿・前年度）'!$A37)</f>
        <v>1</v>
      </c>
    </row>
    <row r="38" spans="1:25" s="376" customFormat="1" ht="30" hidden="1" customHeight="1">
      <c r="A38" s="388"/>
      <c r="B38" s="409"/>
      <c r="C38" s="432"/>
      <c r="D38" s="455"/>
      <c r="E38" s="469"/>
      <c r="F38" s="488"/>
      <c r="G38" s="488"/>
      <c r="H38" s="488"/>
      <c r="I38" s="488"/>
      <c r="J38" s="488"/>
      <c r="K38" s="488"/>
      <c r="L38" s="488"/>
      <c r="M38" s="488"/>
      <c r="N38" s="488"/>
      <c r="O38" s="488"/>
      <c r="P38" s="488"/>
      <c r="Q38" s="513"/>
      <c r="R38" s="677">
        <f t="shared" si="0"/>
        <v>0</v>
      </c>
      <c r="S38" s="542"/>
      <c r="T38" s="542"/>
      <c r="U38" s="579"/>
      <c r="V38" s="594"/>
      <c r="W38" s="580"/>
      <c r="X38" s="607"/>
      <c r="Y38" s="618">
        <f>MONTH('４（金銭出納簿・前年度）'!$A38)</f>
        <v>1</v>
      </c>
    </row>
    <row r="39" spans="1:25" s="376" customFormat="1" ht="30" hidden="1" customHeight="1">
      <c r="A39" s="388"/>
      <c r="B39" s="409"/>
      <c r="C39" s="432"/>
      <c r="D39" s="455"/>
      <c r="E39" s="469"/>
      <c r="F39" s="488"/>
      <c r="G39" s="488"/>
      <c r="H39" s="488"/>
      <c r="I39" s="488"/>
      <c r="J39" s="488"/>
      <c r="K39" s="488"/>
      <c r="L39" s="488"/>
      <c r="M39" s="488"/>
      <c r="N39" s="488"/>
      <c r="O39" s="488"/>
      <c r="P39" s="488"/>
      <c r="Q39" s="513"/>
      <c r="R39" s="677">
        <f t="shared" si="0"/>
        <v>0</v>
      </c>
      <c r="S39" s="542"/>
      <c r="T39" s="542"/>
      <c r="U39" s="579"/>
      <c r="V39" s="594"/>
      <c r="W39" s="580"/>
      <c r="X39" s="607"/>
      <c r="Y39" s="618">
        <f>MONTH('４（金銭出納簿・前年度）'!$A39)</f>
        <v>1</v>
      </c>
    </row>
    <row r="40" spans="1:25" s="376" customFormat="1" ht="30" hidden="1" customHeight="1">
      <c r="A40" s="388"/>
      <c r="B40" s="409"/>
      <c r="C40" s="432"/>
      <c r="D40" s="455"/>
      <c r="E40" s="469"/>
      <c r="F40" s="488"/>
      <c r="G40" s="488"/>
      <c r="H40" s="488"/>
      <c r="I40" s="488"/>
      <c r="J40" s="488"/>
      <c r="K40" s="488"/>
      <c r="L40" s="488"/>
      <c r="M40" s="488"/>
      <c r="N40" s="488"/>
      <c r="O40" s="488"/>
      <c r="P40" s="488"/>
      <c r="Q40" s="513"/>
      <c r="R40" s="677">
        <f t="shared" si="0"/>
        <v>0</v>
      </c>
      <c r="S40" s="542"/>
      <c r="T40" s="542"/>
      <c r="U40" s="579"/>
      <c r="V40" s="594"/>
      <c r="W40" s="580"/>
      <c r="X40" s="607"/>
      <c r="Y40" s="618">
        <f>MONTH('４（金銭出納簿・前年度）'!$A40)</f>
        <v>1</v>
      </c>
    </row>
    <row r="41" spans="1:25" s="376" customFormat="1" ht="30" hidden="1" customHeight="1">
      <c r="A41" s="388"/>
      <c r="B41" s="409"/>
      <c r="C41" s="432"/>
      <c r="D41" s="455"/>
      <c r="E41" s="469"/>
      <c r="F41" s="488"/>
      <c r="G41" s="488"/>
      <c r="H41" s="488"/>
      <c r="I41" s="488"/>
      <c r="J41" s="488"/>
      <c r="K41" s="488"/>
      <c r="L41" s="488"/>
      <c r="M41" s="488"/>
      <c r="N41" s="488"/>
      <c r="O41" s="488"/>
      <c r="P41" s="488"/>
      <c r="Q41" s="513"/>
      <c r="R41" s="677">
        <f t="shared" si="0"/>
        <v>0</v>
      </c>
      <c r="S41" s="542"/>
      <c r="T41" s="542"/>
      <c r="U41" s="579"/>
      <c r="V41" s="594"/>
      <c r="W41" s="580"/>
      <c r="X41" s="607"/>
      <c r="Y41" s="618">
        <f>MONTH('４（金銭出納簿・前年度）'!$A41)</f>
        <v>1</v>
      </c>
    </row>
    <row r="42" spans="1:25" s="376" customFormat="1" ht="30" hidden="1" customHeight="1">
      <c r="A42" s="388"/>
      <c r="B42" s="409"/>
      <c r="C42" s="432"/>
      <c r="D42" s="455"/>
      <c r="E42" s="469"/>
      <c r="F42" s="488"/>
      <c r="G42" s="488"/>
      <c r="H42" s="488"/>
      <c r="I42" s="488"/>
      <c r="J42" s="488"/>
      <c r="K42" s="488"/>
      <c r="L42" s="488"/>
      <c r="M42" s="488"/>
      <c r="N42" s="488"/>
      <c r="O42" s="488"/>
      <c r="P42" s="488"/>
      <c r="Q42" s="513"/>
      <c r="R42" s="677">
        <f t="shared" si="0"/>
        <v>0</v>
      </c>
      <c r="S42" s="542"/>
      <c r="T42" s="542"/>
      <c r="U42" s="579"/>
      <c r="V42" s="594"/>
      <c r="W42" s="580"/>
      <c r="X42" s="607"/>
      <c r="Y42" s="618">
        <f>MONTH('４（金銭出納簿・前年度）'!$A42)</f>
        <v>1</v>
      </c>
    </row>
    <row r="43" spans="1:25" s="376" customFormat="1" ht="30" hidden="1" customHeight="1">
      <c r="A43" s="388"/>
      <c r="B43" s="409"/>
      <c r="C43" s="432"/>
      <c r="D43" s="455"/>
      <c r="E43" s="469"/>
      <c r="F43" s="488"/>
      <c r="G43" s="488"/>
      <c r="H43" s="488"/>
      <c r="I43" s="488"/>
      <c r="J43" s="488"/>
      <c r="K43" s="488"/>
      <c r="L43" s="488"/>
      <c r="M43" s="488"/>
      <c r="N43" s="488"/>
      <c r="O43" s="488"/>
      <c r="P43" s="488"/>
      <c r="Q43" s="513"/>
      <c r="R43" s="677">
        <f t="shared" si="0"/>
        <v>0</v>
      </c>
      <c r="S43" s="542"/>
      <c r="T43" s="542"/>
      <c r="U43" s="579"/>
      <c r="V43" s="594"/>
      <c r="W43" s="580"/>
      <c r="X43" s="607"/>
      <c r="Y43" s="618">
        <f>MONTH('４（金銭出納簿・前年度）'!$A43)</f>
        <v>1</v>
      </c>
    </row>
    <row r="44" spans="1:25" s="376" customFormat="1" ht="30" hidden="1" customHeight="1">
      <c r="A44" s="388"/>
      <c r="B44" s="409"/>
      <c r="C44" s="432"/>
      <c r="D44" s="455"/>
      <c r="E44" s="469"/>
      <c r="F44" s="488"/>
      <c r="G44" s="488"/>
      <c r="H44" s="488"/>
      <c r="I44" s="488"/>
      <c r="J44" s="488"/>
      <c r="K44" s="488"/>
      <c r="L44" s="488"/>
      <c r="M44" s="488"/>
      <c r="N44" s="488"/>
      <c r="O44" s="488"/>
      <c r="P44" s="488"/>
      <c r="Q44" s="513"/>
      <c r="R44" s="677">
        <f t="shared" si="0"/>
        <v>0</v>
      </c>
      <c r="S44" s="542"/>
      <c r="T44" s="542"/>
      <c r="U44" s="579"/>
      <c r="V44" s="594"/>
      <c r="W44" s="580"/>
      <c r="X44" s="607"/>
      <c r="Y44" s="618">
        <f>MONTH('４（金銭出納簿・前年度）'!$A44)</f>
        <v>1</v>
      </c>
    </row>
    <row r="45" spans="1:25" s="376" customFormat="1" ht="30" hidden="1" customHeight="1">
      <c r="A45" s="388"/>
      <c r="B45" s="409"/>
      <c r="C45" s="432"/>
      <c r="D45" s="455"/>
      <c r="E45" s="469"/>
      <c r="F45" s="488"/>
      <c r="G45" s="488"/>
      <c r="H45" s="488"/>
      <c r="I45" s="488"/>
      <c r="J45" s="488"/>
      <c r="K45" s="488"/>
      <c r="L45" s="488"/>
      <c r="M45" s="488"/>
      <c r="N45" s="488"/>
      <c r="O45" s="488"/>
      <c r="P45" s="488"/>
      <c r="Q45" s="513"/>
      <c r="R45" s="677">
        <f t="shared" si="0"/>
        <v>0</v>
      </c>
      <c r="S45" s="542"/>
      <c r="T45" s="542"/>
      <c r="U45" s="579"/>
      <c r="V45" s="594"/>
      <c r="W45" s="580"/>
      <c r="X45" s="607"/>
      <c r="Y45" s="618">
        <f>MONTH('４（金銭出納簿・前年度）'!$A45)</f>
        <v>1</v>
      </c>
    </row>
    <row r="46" spans="1:25" s="376" customFormat="1" ht="30" hidden="1" customHeight="1">
      <c r="A46" s="388"/>
      <c r="B46" s="409"/>
      <c r="C46" s="432"/>
      <c r="D46" s="455"/>
      <c r="E46" s="469"/>
      <c r="F46" s="488"/>
      <c r="G46" s="488"/>
      <c r="H46" s="488"/>
      <c r="I46" s="488"/>
      <c r="J46" s="488"/>
      <c r="K46" s="488"/>
      <c r="L46" s="488"/>
      <c r="M46" s="488"/>
      <c r="N46" s="488"/>
      <c r="O46" s="488"/>
      <c r="P46" s="488"/>
      <c r="Q46" s="513"/>
      <c r="R46" s="677">
        <f t="shared" si="0"/>
        <v>0</v>
      </c>
      <c r="S46" s="542"/>
      <c r="T46" s="542"/>
      <c r="U46" s="579"/>
      <c r="V46" s="594"/>
      <c r="W46" s="580"/>
      <c r="X46" s="607"/>
      <c r="Y46" s="618">
        <f>MONTH('４（金銭出納簿・前年度）'!$A46)</f>
        <v>1</v>
      </c>
    </row>
    <row r="47" spans="1:25" s="376" customFormat="1" ht="30" hidden="1" customHeight="1">
      <c r="A47" s="388"/>
      <c r="B47" s="409"/>
      <c r="C47" s="432"/>
      <c r="D47" s="455"/>
      <c r="E47" s="469"/>
      <c r="F47" s="488"/>
      <c r="G47" s="488"/>
      <c r="H47" s="488"/>
      <c r="I47" s="488"/>
      <c r="J47" s="488"/>
      <c r="K47" s="488"/>
      <c r="L47" s="488"/>
      <c r="M47" s="488"/>
      <c r="N47" s="488"/>
      <c r="O47" s="488"/>
      <c r="P47" s="488"/>
      <c r="Q47" s="513"/>
      <c r="R47" s="677">
        <f t="shared" si="0"/>
        <v>0</v>
      </c>
      <c r="S47" s="542"/>
      <c r="T47" s="542"/>
      <c r="U47" s="579"/>
      <c r="V47" s="594"/>
      <c r="W47" s="580"/>
      <c r="X47" s="607"/>
      <c r="Y47" s="618">
        <f>MONTH('４（金銭出納簿・前年度）'!$A47)</f>
        <v>1</v>
      </c>
    </row>
    <row r="48" spans="1:25" s="376" customFormat="1" ht="30" hidden="1" customHeight="1">
      <c r="A48" s="388"/>
      <c r="B48" s="409"/>
      <c r="C48" s="432"/>
      <c r="D48" s="455"/>
      <c r="E48" s="469"/>
      <c r="F48" s="488"/>
      <c r="G48" s="488"/>
      <c r="H48" s="488"/>
      <c r="I48" s="488"/>
      <c r="J48" s="488"/>
      <c r="K48" s="488"/>
      <c r="L48" s="488"/>
      <c r="M48" s="488"/>
      <c r="N48" s="488"/>
      <c r="O48" s="488"/>
      <c r="P48" s="488"/>
      <c r="Q48" s="513"/>
      <c r="R48" s="677">
        <f t="shared" si="0"/>
        <v>0</v>
      </c>
      <c r="S48" s="542"/>
      <c r="T48" s="542"/>
      <c r="U48" s="579"/>
      <c r="V48" s="594"/>
      <c r="W48" s="580"/>
      <c r="X48" s="607"/>
      <c r="Y48" s="618">
        <f>MONTH('４（金銭出納簿・前年度）'!$A48)</f>
        <v>1</v>
      </c>
    </row>
    <row r="49" spans="1:25" s="376" customFormat="1" ht="30" hidden="1" customHeight="1">
      <c r="A49" s="388"/>
      <c r="B49" s="409"/>
      <c r="C49" s="432"/>
      <c r="D49" s="455"/>
      <c r="E49" s="469"/>
      <c r="F49" s="488"/>
      <c r="G49" s="488"/>
      <c r="H49" s="488"/>
      <c r="I49" s="488"/>
      <c r="J49" s="488"/>
      <c r="K49" s="488"/>
      <c r="L49" s="488"/>
      <c r="M49" s="488"/>
      <c r="N49" s="488"/>
      <c r="O49" s="488"/>
      <c r="P49" s="488"/>
      <c r="Q49" s="513"/>
      <c r="R49" s="677">
        <f t="shared" si="0"/>
        <v>0</v>
      </c>
      <c r="S49" s="542"/>
      <c r="T49" s="542"/>
      <c r="U49" s="579"/>
      <c r="V49" s="594"/>
      <c r="W49" s="580"/>
      <c r="X49" s="607"/>
      <c r="Y49" s="618">
        <f>MONTH('４（金銭出納簿・前年度）'!$A49)</f>
        <v>1</v>
      </c>
    </row>
    <row r="50" spans="1:25" s="376" customFormat="1" ht="30" hidden="1" customHeight="1">
      <c r="A50" s="388"/>
      <c r="B50" s="409"/>
      <c r="C50" s="432"/>
      <c r="D50" s="455"/>
      <c r="E50" s="469"/>
      <c r="F50" s="488"/>
      <c r="G50" s="488"/>
      <c r="H50" s="488"/>
      <c r="I50" s="488"/>
      <c r="J50" s="488"/>
      <c r="K50" s="488"/>
      <c r="L50" s="488"/>
      <c r="M50" s="488"/>
      <c r="N50" s="488"/>
      <c r="O50" s="488"/>
      <c r="P50" s="488"/>
      <c r="Q50" s="513"/>
      <c r="R50" s="677">
        <f t="shared" si="0"/>
        <v>0</v>
      </c>
      <c r="S50" s="542"/>
      <c r="T50" s="542"/>
      <c r="U50" s="579"/>
      <c r="V50" s="594"/>
      <c r="W50" s="580"/>
      <c r="X50" s="607"/>
      <c r="Y50" s="618">
        <f>MONTH('４（金銭出納簿・前年度）'!$A50)</f>
        <v>1</v>
      </c>
    </row>
    <row r="51" spans="1:25" s="376" customFormat="1" ht="30" hidden="1" customHeight="1">
      <c r="A51" s="388"/>
      <c r="B51" s="409"/>
      <c r="C51" s="432"/>
      <c r="D51" s="455"/>
      <c r="E51" s="469"/>
      <c r="F51" s="488"/>
      <c r="G51" s="488"/>
      <c r="H51" s="488"/>
      <c r="I51" s="488"/>
      <c r="J51" s="488"/>
      <c r="K51" s="488"/>
      <c r="L51" s="488"/>
      <c r="M51" s="488"/>
      <c r="N51" s="488"/>
      <c r="O51" s="488"/>
      <c r="P51" s="488"/>
      <c r="Q51" s="513"/>
      <c r="R51" s="677">
        <f t="shared" si="0"/>
        <v>0</v>
      </c>
      <c r="S51" s="542"/>
      <c r="T51" s="542"/>
      <c r="U51" s="579"/>
      <c r="V51" s="594"/>
      <c r="W51" s="580"/>
      <c r="X51" s="607"/>
      <c r="Y51" s="618">
        <f>MONTH('４（金銭出納簿・前年度）'!$A51)</f>
        <v>1</v>
      </c>
    </row>
    <row r="52" spans="1:25" s="376" customFormat="1" ht="30" hidden="1" customHeight="1">
      <c r="A52" s="388"/>
      <c r="B52" s="409"/>
      <c r="C52" s="432"/>
      <c r="D52" s="455"/>
      <c r="E52" s="469"/>
      <c r="F52" s="488"/>
      <c r="G52" s="488"/>
      <c r="H52" s="488"/>
      <c r="I52" s="488"/>
      <c r="J52" s="488"/>
      <c r="K52" s="488"/>
      <c r="L52" s="488"/>
      <c r="M52" s="488"/>
      <c r="N52" s="488"/>
      <c r="O52" s="488"/>
      <c r="P52" s="488"/>
      <c r="Q52" s="513"/>
      <c r="R52" s="677">
        <f t="shared" si="0"/>
        <v>0</v>
      </c>
      <c r="S52" s="542"/>
      <c r="T52" s="542"/>
      <c r="U52" s="579"/>
      <c r="V52" s="594"/>
      <c r="W52" s="580"/>
      <c r="X52" s="607"/>
      <c r="Y52" s="618">
        <f>MONTH('４（金銭出納簿・前年度）'!$A52)</f>
        <v>1</v>
      </c>
    </row>
    <row r="53" spans="1:25" s="376" customFormat="1" ht="30" hidden="1" customHeight="1">
      <c r="A53" s="388"/>
      <c r="B53" s="409"/>
      <c r="C53" s="432"/>
      <c r="D53" s="455"/>
      <c r="E53" s="469"/>
      <c r="F53" s="488"/>
      <c r="G53" s="488"/>
      <c r="H53" s="488"/>
      <c r="I53" s="488"/>
      <c r="J53" s="488"/>
      <c r="K53" s="488"/>
      <c r="L53" s="488"/>
      <c r="M53" s="488"/>
      <c r="N53" s="488"/>
      <c r="O53" s="488"/>
      <c r="P53" s="488"/>
      <c r="Q53" s="513"/>
      <c r="R53" s="677">
        <f t="shared" si="0"/>
        <v>0</v>
      </c>
      <c r="S53" s="542"/>
      <c r="T53" s="542"/>
      <c r="U53" s="579"/>
      <c r="V53" s="594"/>
      <c r="W53" s="580"/>
      <c r="X53" s="607"/>
      <c r="Y53" s="618">
        <f>MONTH('４（金銭出納簿・前年度）'!$A53)</f>
        <v>1</v>
      </c>
    </row>
    <row r="54" spans="1:25" s="376" customFormat="1" ht="30" hidden="1" customHeight="1">
      <c r="A54" s="388"/>
      <c r="B54" s="409"/>
      <c r="C54" s="432"/>
      <c r="D54" s="455"/>
      <c r="E54" s="469"/>
      <c r="F54" s="488"/>
      <c r="G54" s="488"/>
      <c r="H54" s="488"/>
      <c r="I54" s="488"/>
      <c r="J54" s="488"/>
      <c r="K54" s="488"/>
      <c r="L54" s="488"/>
      <c r="M54" s="488"/>
      <c r="N54" s="488"/>
      <c r="O54" s="488"/>
      <c r="P54" s="488"/>
      <c r="Q54" s="513"/>
      <c r="R54" s="677">
        <f t="shared" si="0"/>
        <v>0</v>
      </c>
      <c r="S54" s="542"/>
      <c r="T54" s="542"/>
      <c r="U54" s="579"/>
      <c r="V54" s="594"/>
      <c r="W54" s="580"/>
      <c r="X54" s="607"/>
      <c r="Y54" s="618">
        <f>MONTH('４（金銭出納簿・前年度）'!$A54)</f>
        <v>1</v>
      </c>
    </row>
    <row r="55" spans="1:25" s="376" customFormat="1" ht="30" hidden="1" customHeight="1">
      <c r="A55" s="388"/>
      <c r="B55" s="409"/>
      <c r="C55" s="432"/>
      <c r="D55" s="455"/>
      <c r="E55" s="469"/>
      <c r="F55" s="488"/>
      <c r="G55" s="488"/>
      <c r="H55" s="488"/>
      <c r="I55" s="488"/>
      <c r="J55" s="488"/>
      <c r="K55" s="488"/>
      <c r="L55" s="488"/>
      <c r="M55" s="488"/>
      <c r="N55" s="488"/>
      <c r="O55" s="488"/>
      <c r="P55" s="488"/>
      <c r="Q55" s="513"/>
      <c r="R55" s="677">
        <f t="shared" si="0"/>
        <v>0</v>
      </c>
      <c r="S55" s="542"/>
      <c r="T55" s="542"/>
      <c r="U55" s="579"/>
      <c r="V55" s="594"/>
      <c r="W55" s="580"/>
      <c r="X55" s="607"/>
      <c r="Y55" s="618">
        <f>MONTH('４（金銭出納簿・前年度）'!$A55)</f>
        <v>1</v>
      </c>
    </row>
    <row r="56" spans="1:25" s="376" customFormat="1" ht="30" hidden="1" customHeight="1">
      <c r="A56" s="388"/>
      <c r="B56" s="409"/>
      <c r="C56" s="432"/>
      <c r="D56" s="455"/>
      <c r="E56" s="469"/>
      <c r="F56" s="488"/>
      <c r="G56" s="488"/>
      <c r="H56" s="488"/>
      <c r="I56" s="488"/>
      <c r="J56" s="488"/>
      <c r="K56" s="488"/>
      <c r="L56" s="488"/>
      <c r="M56" s="488"/>
      <c r="N56" s="488"/>
      <c r="O56" s="488"/>
      <c r="P56" s="488"/>
      <c r="Q56" s="513"/>
      <c r="R56" s="677">
        <f t="shared" si="0"/>
        <v>0</v>
      </c>
      <c r="S56" s="542"/>
      <c r="T56" s="542"/>
      <c r="U56" s="579"/>
      <c r="V56" s="594"/>
      <c r="W56" s="580"/>
      <c r="X56" s="607"/>
      <c r="Y56" s="618">
        <f>MONTH('４（金銭出納簿・前年度）'!$A56)</f>
        <v>1</v>
      </c>
    </row>
    <row r="57" spans="1:25" s="376" customFormat="1" ht="30" hidden="1" customHeight="1">
      <c r="A57" s="388"/>
      <c r="B57" s="409"/>
      <c r="C57" s="432"/>
      <c r="D57" s="455"/>
      <c r="E57" s="469"/>
      <c r="F57" s="488"/>
      <c r="G57" s="488"/>
      <c r="H57" s="488"/>
      <c r="I57" s="488"/>
      <c r="J57" s="488"/>
      <c r="K57" s="488"/>
      <c r="L57" s="488"/>
      <c r="M57" s="488"/>
      <c r="N57" s="488"/>
      <c r="O57" s="488"/>
      <c r="P57" s="488"/>
      <c r="Q57" s="513"/>
      <c r="R57" s="677">
        <f t="shared" si="0"/>
        <v>0</v>
      </c>
      <c r="S57" s="542"/>
      <c r="T57" s="542"/>
      <c r="U57" s="579"/>
      <c r="V57" s="594"/>
      <c r="W57" s="580"/>
      <c r="X57" s="607"/>
      <c r="Y57" s="618">
        <f>MONTH('４（金銭出納簿・前年度）'!$A57)</f>
        <v>1</v>
      </c>
    </row>
    <row r="58" spans="1:25" s="376" customFormat="1" ht="30" hidden="1" customHeight="1">
      <c r="A58" s="388"/>
      <c r="B58" s="409"/>
      <c r="C58" s="432"/>
      <c r="D58" s="455"/>
      <c r="E58" s="469"/>
      <c r="F58" s="488"/>
      <c r="G58" s="488"/>
      <c r="H58" s="488"/>
      <c r="I58" s="488"/>
      <c r="J58" s="488"/>
      <c r="K58" s="488"/>
      <c r="L58" s="488"/>
      <c r="M58" s="488"/>
      <c r="N58" s="488"/>
      <c r="O58" s="488"/>
      <c r="P58" s="488"/>
      <c r="Q58" s="513"/>
      <c r="R58" s="677">
        <f t="shared" si="0"/>
        <v>0</v>
      </c>
      <c r="S58" s="542"/>
      <c r="T58" s="542"/>
      <c r="U58" s="579"/>
      <c r="V58" s="594"/>
      <c r="W58" s="580"/>
      <c r="X58" s="607"/>
      <c r="Y58" s="618">
        <f>MONTH('４（金銭出納簿・前年度）'!$A58)</f>
        <v>1</v>
      </c>
    </row>
    <row r="59" spans="1:25" s="376" customFormat="1" ht="30" hidden="1" customHeight="1">
      <c r="A59" s="388"/>
      <c r="B59" s="409"/>
      <c r="C59" s="432"/>
      <c r="D59" s="455"/>
      <c r="E59" s="469"/>
      <c r="F59" s="488"/>
      <c r="G59" s="488"/>
      <c r="H59" s="488"/>
      <c r="I59" s="488"/>
      <c r="J59" s="488"/>
      <c r="K59" s="488"/>
      <c r="L59" s="488"/>
      <c r="M59" s="488"/>
      <c r="N59" s="488"/>
      <c r="O59" s="488"/>
      <c r="P59" s="488"/>
      <c r="Q59" s="513"/>
      <c r="R59" s="677">
        <f t="shared" si="0"/>
        <v>0</v>
      </c>
      <c r="S59" s="542"/>
      <c r="T59" s="542"/>
      <c r="U59" s="579"/>
      <c r="V59" s="594"/>
      <c r="W59" s="580"/>
      <c r="X59" s="607"/>
      <c r="Y59" s="618">
        <f>MONTH('４（金銭出納簿・前年度）'!$A59)</f>
        <v>1</v>
      </c>
    </row>
    <row r="60" spans="1:25" s="376" customFormat="1" ht="30" hidden="1" customHeight="1">
      <c r="A60" s="388"/>
      <c r="B60" s="409"/>
      <c r="C60" s="432"/>
      <c r="D60" s="455"/>
      <c r="E60" s="469"/>
      <c r="F60" s="488"/>
      <c r="G60" s="488"/>
      <c r="H60" s="488"/>
      <c r="I60" s="488"/>
      <c r="J60" s="488"/>
      <c r="K60" s="488"/>
      <c r="L60" s="488"/>
      <c r="M60" s="488"/>
      <c r="N60" s="488"/>
      <c r="O60" s="488"/>
      <c r="P60" s="488"/>
      <c r="Q60" s="513"/>
      <c r="R60" s="677">
        <f t="shared" si="0"/>
        <v>0</v>
      </c>
      <c r="S60" s="542"/>
      <c r="T60" s="542"/>
      <c r="U60" s="579"/>
      <c r="V60" s="594"/>
      <c r="W60" s="580"/>
      <c r="X60" s="607"/>
      <c r="Y60" s="618">
        <f>MONTH('４（金銭出納簿・前年度）'!$A60)</f>
        <v>1</v>
      </c>
    </row>
    <row r="61" spans="1:25" s="376" customFormat="1" ht="30" hidden="1" customHeight="1">
      <c r="A61" s="388"/>
      <c r="B61" s="409"/>
      <c r="C61" s="432"/>
      <c r="D61" s="455"/>
      <c r="E61" s="469"/>
      <c r="F61" s="488"/>
      <c r="G61" s="488"/>
      <c r="H61" s="488"/>
      <c r="I61" s="488"/>
      <c r="J61" s="488"/>
      <c r="K61" s="488"/>
      <c r="L61" s="488"/>
      <c r="M61" s="488"/>
      <c r="N61" s="488"/>
      <c r="O61" s="488"/>
      <c r="P61" s="488"/>
      <c r="Q61" s="513"/>
      <c r="R61" s="677">
        <f t="shared" si="0"/>
        <v>0</v>
      </c>
      <c r="S61" s="542"/>
      <c r="T61" s="542"/>
      <c r="U61" s="579"/>
      <c r="V61" s="594"/>
      <c r="W61" s="580"/>
      <c r="X61" s="607"/>
      <c r="Y61" s="618">
        <f>MONTH('４（金銭出納簿・前年度）'!$A61)</f>
        <v>1</v>
      </c>
    </row>
    <row r="62" spans="1:25" s="376" customFormat="1" ht="30" hidden="1" customHeight="1">
      <c r="A62" s="388"/>
      <c r="B62" s="409"/>
      <c r="C62" s="432"/>
      <c r="D62" s="455"/>
      <c r="E62" s="469"/>
      <c r="F62" s="488"/>
      <c r="G62" s="488"/>
      <c r="H62" s="488"/>
      <c r="I62" s="488"/>
      <c r="J62" s="488"/>
      <c r="K62" s="488"/>
      <c r="L62" s="488"/>
      <c r="M62" s="488"/>
      <c r="N62" s="488"/>
      <c r="O62" s="488"/>
      <c r="P62" s="488"/>
      <c r="Q62" s="513"/>
      <c r="R62" s="677">
        <f t="shared" si="0"/>
        <v>0</v>
      </c>
      <c r="S62" s="542"/>
      <c r="T62" s="542"/>
      <c r="U62" s="579"/>
      <c r="V62" s="594"/>
      <c r="W62" s="580"/>
      <c r="X62" s="607"/>
      <c r="Y62" s="618">
        <f>MONTH('４（金銭出納簿・前年度）'!$A62)</f>
        <v>1</v>
      </c>
    </row>
    <row r="63" spans="1:25" s="376" customFormat="1" ht="30" hidden="1" customHeight="1">
      <c r="A63" s="388"/>
      <c r="B63" s="409"/>
      <c r="C63" s="432"/>
      <c r="D63" s="455"/>
      <c r="E63" s="469"/>
      <c r="F63" s="488"/>
      <c r="G63" s="488"/>
      <c r="H63" s="488"/>
      <c r="I63" s="488"/>
      <c r="J63" s="488"/>
      <c r="K63" s="488"/>
      <c r="L63" s="488"/>
      <c r="M63" s="488"/>
      <c r="N63" s="488"/>
      <c r="O63" s="488"/>
      <c r="P63" s="488"/>
      <c r="Q63" s="513"/>
      <c r="R63" s="677">
        <f t="shared" si="0"/>
        <v>0</v>
      </c>
      <c r="S63" s="542"/>
      <c r="T63" s="542"/>
      <c r="U63" s="579"/>
      <c r="V63" s="594"/>
      <c r="W63" s="580"/>
      <c r="X63" s="607"/>
      <c r="Y63" s="618">
        <f>MONTH('４（金銭出納簿・前年度）'!$A63)</f>
        <v>1</v>
      </c>
    </row>
    <row r="64" spans="1:25" s="376" customFormat="1" ht="30" hidden="1" customHeight="1">
      <c r="A64" s="388"/>
      <c r="B64" s="409"/>
      <c r="C64" s="432"/>
      <c r="D64" s="455"/>
      <c r="E64" s="469"/>
      <c r="F64" s="488"/>
      <c r="G64" s="488"/>
      <c r="H64" s="488"/>
      <c r="I64" s="488"/>
      <c r="J64" s="488"/>
      <c r="K64" s="488"/>
      <c r="L64" s="488"/>
      <c r="M64" s="488"/>
      <c r="N64" s="488"/>
      <c r="O64" s="488"/>
      <c r="P64" s="488"/>
      <c r="Q64" s="513"/>
      <c r="R64" s="677">
        <f t="shared" si="0"/>
        <v>0</v>
      </c>
      <c r="S64" s="542"/>
      <c r="T64" s="542"/>
      <c r="U64" s="579"/>
      <c r="V64" s="594"/>
      <c r="W64" s="580"/>
      <c r="X64" s="607"/>
      <c r="Y64" s="618">
        <f>MONTH('４（金銭出納簿・前年度）'!$A64)</f>
        <v>1</v>
      </c>
    </row>
    <row r="65" spans="1:25" s="376" customFormat="1" ht="30" hidden="1" customHeight="1">
      <c r="A65" s="388"/>
      <c r="B65" s="409"/>
      <c r="C65" s="432"/>
      <c r="D65" s="455"/>
      <c r="E65" s="469"/>
      <c r="F65" s="488"/>
      <c r="G65" s="488"/>
      <c r="H65" s="488"/>
      <c r="I65" s="488"/>
      <c r="J65" s="488"/>
      <c r="K65" s="488"/>
      <c r="L65" s="488"/>
      <c r="M65" s="488"/>
      <c r="N65" s="488"/>
      <c r="O65" s="488"/>
      <c r="P65" s="488"/>
      <c r="Q65" s="513"/>
      <c r="R65" s="677">
        <f t="shared" si="0"/>
        <v>0</v>
      </c>
      <c r="S65" s="542"/>
      <c r="T65" s="542"/>
      <c r="U65" s="579"/>
      <c r="V65" s="594"/>
      <c r="W65" s="580"/>
      <c r="X65" s="607"/>
      <c r="Y65" s="618">
        <f>MONTH('４（金銭出納簿・前年度）'!$A65)</f>
        <v>1</v>
      </c>
    </row>
    <row r="66" spans="1:25" s="376" customFormat="1" ht="30" hidden="1" customHeight="1">
      <c r="A66" s="388"/>
      <c r="B66" s="409"/>
      <c r="C66" s="432"/>
      <c r="D66" s="455"/>
      <c r="E66" s="469"/>
      <c r="F66" s="488"/>
      <c r="G66" s="488"/>
      <c r="H66" s="488"/>
      <c r="I66" s="488"/>
      <c r="J66" s="488"/>
      <c r="K66" s="488"/>
      <c r="L66" s="488"/>
      <c r="M66" s="488"/>
      <c r="N66" s="488"/>
      <c r="O66" s="488"/>
      <c r="P66" s="488"/>
      <c r="Q66" s="513"/>
      <c r="R66" s="677">
        <f t="shared" si="0"/>
        <v>0</v>
      </c>
      <c r="S66" s="542"/>
      <c r="T66" s="542"/>
      <c r="U66" s="579"/>
      <c r="V66" s="594"/>
      <c r="W66" s="580"/>
      <c r="X66" s="607"/>
      <c r="Y66" s="618">
        <f>MONTH('４（金銭出納簿・前年度）'!$A66)</f>
        <v>1</v>
      </c>
    </row>
    <row r="67" spans="1:25" s="376" customFormat="1" ht="30" hidden="1" customHeight="1">
      <c r="A67" s="388"/>
      <c r="B67" s="409"/>
      <c r="C67" s="432"/>
      <c r="D67" s="455"/>
      <c r="E67" s="469"/>
      <c r="F67" s="488"/>
      <c r="G67" s="488"/>
      <c r="H67" s="488"/>
      <c r="I67" s="488"/>
      <c r="J67" s="488"/>
      <c r="K67" s="488"/>
      <c r="L67" s="488"/>
      <c r="M67" s="488"/>
      <c r="N67" s="488"/>
      <c r="O67" s="488"/>
      <c r="P67" s="488"/>
      <c r="Q67" s="513"/>
      <c r="R67" s="677">
        <f t="shared" si="0"/>
        <v>0</v>
      </c>
      <c r="S67" s="542"/>
      <c r="T67" s="542"/>
      <c r="U67" s="579"/>
      <c r="V67" s="594"/>
      <c r="W67" s="580"/>
      <c r="X67" s="607"/>
      <c r="Y67" s="618">
        <f>MONTH('４（金銭出納簿・前年度）'!$A67)</f>
        <v>1</v>
      </c>
    </row>
    <row r="68" spans="1:25" s="376" customFormat="1" ht="30" hidden="1" customHeight="1">
      <c r="A68" s="388"/>
      <c r="B68" s="409"/>
      <c r="C68" s="432"/>
      <c r="D68" s="455"/>
      <c r="E68" s="469"/>
      <c r="F68" s="488"/>
      <c r="G68" s="488"/>
      <c r="H68" s="488"/>
      <c r="I68" s="488"/>
      <c r="J68" s="488"/>
      <c r="K68" s="488"/>
      <c r="L68" s="488"/>
      <c r="M68" s="488"/>
      <c r="N68" s="488"/>
      <c r="O68" s="488"/>
      <c r="P68" s="488"/>
      <c r="Q68" s="513"/>
      <c r="R68" s="677">
        <f t="shared" si="0"/>
        <v>0</v>
      </c>
      <c r="S68" s="542"/>
      <c r="T68" s="542"/>
      <c r="U68" s="579"/>
      <c r="V68" s="594"/>
      <c r="W68" s="580"/>
      <c r="X68" s="607"/>
      <c r="Y68" s="618">
        <f>MONTH('４（金銭出納簿・前年度）'!$A68)</f>
        <v>1</v>
      </c>
    </row>
    <row r="69" spans="1:25" s="376" customFormat="1" ht="30" hidden="1" customHeight="1">
      <c r="A69" s="388"/>
      <c r="B69" s="409"/>
      <c r="C69" s="432"/>
      <c r="D69" s="455"/>
      <c r="E69" s="469"/>
      <c r="F69" s="488"/>
      <c r="G69" s="488"/>
      <c r="H69" s="488"/>
      <c r="I69" s="488"/>
      <c r="J69" s="488"/>
      <c r="K69" s="488"/>
      <c r="L69" s="488"/>
      <c r="M69" s="488"/>
      <c r="N69" s="488"/>
      <c r="O69" s="488"/>
      <c r="P69" s="488"/>
      <c r="Q69" s="513"/>
      <c r="R69" s="677">
        <f t="shared" si="0"/>
        <v>0</v>
      </c>
      <c r="S69" s="542"/>
      <c r="T69" s="542"/>
      <c r="U69" s="579"/>
      <c r="V69" s="594"/>
      <c r="W69" s="580"/>
      <c r="X69" s="607"/>
      <c r="Y69" s="618">
        <f>MONTH('４（金銭出納簿・前年度）'!$A69)</f>
        <v>1</v>
      </c>
    </row>
    <row r="70" spans="1:25" s="376" customFormat="1" ht="30" hidden="1" customHeight="1">
      <c r="A70" s="388"/>
      <c r="B70" s="409"/>
      <c r="C70" s="432"/>
      <c r="D70" s="455"/>
      <c r="E70" s="469"/>
      <c r="F70" s="488"/>
      <c r="G70" s="488"/>
      <c r="H70" s="488"/>
      <c r="I70" s="488"/>
      <c r="J70" s="488"/>
      <c r="K70" s="488"/>
      <c r="L70" s="488"/>
      <c r="M70" s="488"/>
      <c r="N70" s="488"/>
      <c r="O70" s="488"/>
      <c r="P70" s="488"/>
      <c r="Q70" s="513"/>
      <c r="R70" s="677">
        <f t="shared" si="0"/>
        <v>0</v>
      </c>
      <c r="S70" s="542"/>
      <c r="T70" s="542"/>
      <c r="U70" s="579"/>
      <c r="V70" s="594"/>
      <c r="W70" s="580"/>
      <c r="X70" s="607"/>
      <c r="Y70" s="618">
        <f>MONTH('４（金銭出納簿・前年度）'!$A70)</f>
        <v>1</v>
      </c>
    </row>
    <row r="71" spans="1:25" s="376" customFormat="1" ht="30" hidden="1" customHeight="1">
      <c r="A71" s="388"/>
      <c r="B71" s="409"/>
      <c r="C71" s="432"/>
      <c r="D71" s="455"/>
      <c r="E71" s="469"/>
      <c r="F71" s="488"/>
      <c r="G71" s="488"/>
      <c r="H71" s="488"/>
      <c r="I71" s="488"/>
      <c r="J71" s="488"/>
      <c r="K71" s="488"/>
      <c r="L71" s="488"/>
      <c r="M71" s="488"/>
      <c r="N71" s="488"/>
      <c r="O71" s="488"/>
      <c r="P71" s="488"/>
      <c r="Q71" s="513"/>
      <c r="R71" s="677">
        <f t="shared" si="0"/>
        <v>0</v>
      </c>
      <c r="S71" s="542"/>
      <c r="T71" s="542"/>
      <c r="U71" s="579"/>
      <c r="V71" s="594"/>
      <c r="W71" s="580"/>
      <c r="X71" s="607"/>
      <c r="Y71" s="618">
        <f>MONTH('４（金銭出納簿・前年度）'!$A71)</f>
        <v>1</v>
      </c>
    </row>
    <row r="72" spans="1:25" s="376" customFormat="1" ht="30" hidden="1" customHeight="1">
      <c r="A72" s="388"/>
      <c r="B72" s="409"/>
      <c r="C72" s="432"/>
      <c r="D72" s="455"/>
      <c r="E72" s="469"/>
      <c r="F72" s="488"/>
      <c r="G72" s="488"/>
      <c r="H72" s="488"/>
      <c r="I72" s="488"/>
      <c r="J72" s="488"/>
      <c r="K72" s="488"/>
      <c r="L72" s="488"/>
      <c r="M72" s="488"/>
      <c r="N72" s="488"/>
      <c r="O72" s="488"/>
      <c r="P72" s="488"/>
      <c r="Q72" s="513"/>
      <c r="R72" s="677">
        <f t="shared" si="0"/>
        <v>0</v>
      </c>
      <c r="S72" s="542"/>
      <c r="T72" s="542"/>
      <c r="U72" s="579"/>
      <c r="V72" s="594"/>
      <c r="W72" s="580"/>
      <c r="X72" s="607"/>
      <c r="Y72" s="618">
        <f>MONTH('４（金銭出納簿・前年度）'!$A72)</f>
        <v>1</v>
      </c>
    </row>
    <row r="73" spans="1:25" s="376" customFormat="1" ht="30" hidden="1" customHeight="1">
      <c r="A73" s="388"/>
      <c r="B73" s="409"/>
      <c r="C73" s="432"/>
      <c r="D73" s="455"/>
      <c r="E73" s="469"/>
      <c r="F73" s="488"/>
      <c r="G73" s="488"/>
      <c r="H73" s="488"/>
      <c r="I73" s="488"/>
      <c r="J73" s="488"/>
      <c r="K73" s="488"/>
      <c r="L73" s="488"/>
      <c r="M73" s="488"/>
      <c r="N73" s="488"/>
      <c r="O73" s="488"/>
      <c r="P73" s="488"/>
      <c r="Q73" s="513"/>
      <c r="R73" s="677">
        <f t="shared" si="0"/>
        <v>0</v>
      </c>
      <c r="S73" s="542"/>
      <c r="T73" s="542"/>
      <c r="U73" s="579"/>
      <c r="V73" s="594"/>
      <c r="W73" s="580"/>
      <c r="X73" s="607"/>
      <c r="Y73" s="618">
        <f>MONTH('４（金銭出納簿・前年度）'!$A73)</f>
        <v>1</v>
      </c>
    </row>
    <row r="74" spans="1:25" s="376" customFormat="1" ht="30" hidden="1" customHeight="1">
      <c r="A74" s="388"/>
      <c r="B74" s="409"/>
      <c r="C74" s="432"/>
      <c r="D74" s="455"/>
      <c r="E74" s="469"/>
      <c r="F74" s="488"/>
      <c r="G74" s="488"/>
      <c r="H74" s="488"/>
      <c r="I74" s="488"/>
      <c r="J74" s="488"/>
      <c r="K74" s="488"/>
      <c r="L74" s="488"/>
      <c r="M74" s="488"/>
      <c r="N74" s="488"/>
      <c r="O74" s="488"/>
      <c r="P74" s="488"/>
      <c r="Q74" s="513"/>
      <c r="R74" s="677">
        <f t="shared" ref="R74:R137" si="1">+R73+C74-SUM(D74:Q74)</f>
        <v>0</v>
      </c>
      <c r="S74" s="542"/>
      <c r="T74" s="542"/>
      <c r="U74" s="579"/>
      <c r="V74" s="594"/>
      <c r="W74" s="580"/>
      <c r="X74" s="607"/>
      <c r="Y74" s="618">
        <f>MONTH('４（金銭出納簿・前年度）'!$A74)</f>
        <v>1</v>
      </c>
    </row>
    <row r="75" spans="1:25" s="376" customFormat="1" ht="30" hidden="1" customHeight="1">
      <c r="A75" s="388"/>
      <c r="B75" s="409"/>
      <c r="C75" s="432"/>
      <c r="D75" s="455"/>
      <c r="E75" s="469"/>
      <c r="F75" s="488"/>
      <c r="G75" s="488"/>
      <c r="H75" s="488"/>
      <c r="I75" s="488"/>
      <c r="J75" s="488"/>
      <c r="K75" s="488"/>
      <c r="L75" s="488"/>
      <c r="M75" s="488"/>
      <c r="N75" s="488"/>
      <c r="O75" s="488"/>
      <c r="P75" s="488"/>
      <c r="Q75" s="513"/>
      <c r="R75" s="677">
        <f t="shared" si="1"/>
        <v>0</v>
      </c>
      <c r="S75" s="542"/>
      <c r="T75" s="542"/>
      <c r="U75" s="579"/>
      <c r="V75" s="594"/>
      <c r="W75" s="580"/>
      <c r="X75" s="607"/>
      <c r="Y75" s="618">
        <f>MONTH('４（金銭出納簿・前年度）'!$A75)</f>
        <v>1</v>
      </c>
    </row>
    <row r="76" spans="1:25" s="376" customFormat="1" ht="30" hidden="1" customHeight="1">
      <c r="A76" s="388"/>
      <c r="B76" s="409"/>
      <c r="C76" s="432"/>
      <c r="D76" s="455"/>
      <c r="E76" s="469"/>
      <c r="F76" s="488"/>
      <c r="G76" s="488"/>
      <c r="H76" s="488"/>
      <c r="I76" s="488"/>
      <c r="J76" s="488"/>
      <c r="K76" s="488"/>
      <c r="L76" s="488"/>
      <c r="M76" s="488"/>
      <c r="N76" s="488"/>
      <c r="O76" s="488"/>
      <c r="P76" s="488"/>
      <c r="Q76" s="513"/>
      <c r="R76" s="677">
        <f t="shared" si="1"/>
        <v>0</v>
      </c>
      <c r="S76" s="542"/>
      <c r="T76" s="542"/>
      <c r="U76" s="579"/>
      <c r="V76" s="594"/>
      <c r="W76" s="580"/>
      <c r="X76" s="607"/>
      <c r="Y76" s="618">
        <f>MONTH('４（金銭出納簿・前年度）'!$A76)</f>
        <v>1</v>
      </c>
    </row>
    <row r="77" spans="1:25" s="376" customFormat="1" ht="30" hidden="1" customHeight="1">
      <c r="A77" s="388"/>
      <c r="B77" s="409"/>
      <c r="C77" s="432"/>
      <c r="D77" s="455"/>
      <c r="E77" s="469"/>
      <c r="F77" s="488"/>
      <c r="G77" s="488"/>
      <c r="H77" s="488"/>
      <c r="I77" s="488"/>
      <c r="J77" s="488"/>
      <c r="K77" s="488"/>
      <c r="L77" s="488"/>
      <c r="M77" s="488"/>
      <c r="N77" s="488"/>
      <c r="O77" s="488"/>
      <c r="P77" s="488"/>
      <c r="Q77" s="513"/>
      <c r="R77" s="677">
        <f t="shared" si="1"/>
        <v>0</v>
      </c>
      <c r="S77" s="542"/>
      <c r="T77" s="542"/>
      <c r="U77" s="579"/>
      <c r="V77" s="594"/>
      <c r="W77" s="580"/>
      <c r="X77" s="607"/>
      <c r="Y77" s="618">
        <f>MONTH('４（金銭出納簿・前年度）'!$A77)</f>
        <v>1</v>
      </c>
    </row>
    <row r="78" spans="1:25" s="376" customFormat="1" ht="30" hidden="1" customHeight="1">
      <c r="A78" s="388"/>
      <c r="B78" s="409"/>
      <c r="C78" s="432"/>
      <c r="D78" s="455"/>
      <c r="E78" s="469"/>
      <c r="F78" s="488"/>
      <c r="G78" s="488"/>
      <c r="H78" s="488"/>
      <c r="I78" s="488"/>
      <c r="J78" s="488"/>
      <c r="K78" s="488"/>
      <c r="L78" s="488"/>
      <c r="M78" s="488"/>
      <c r="N78" s="488"/>
      <c r="O78" s="488"/>
      <c r="P78" s="488"/>
      <c r="Q78" s="513"/>
      <c r="R78" s="677">
        <f t="shared" si="1"/>
        <v>0</v>
      </c>
      <c r="S78" s="542"/>
      <c r="T78" s="542"/>
      <c r="U78" s="579"/>
      <c r="V78" s="594"/>
      <c r="W78" s="580"/>
      <c r="X78" s="607"/>
      <c r="Y78" s="618">
        <f>MONTH('４（金銭出納簿・前年度）'!$A78)</f>
        <v>1</v>
      </c>
    </row>
    <row r="79" spans="1:25" s="376" customFormat="1" ht="30" hidden="1" customHeight="1">
      <c r="A79" s="388"/>
      <c r="B79" s="409"/>
      <c r="C79" s="432"/>
      <c r="D79" s="455"/>
      <c r="E79" s="469"/>
      <c r="F79" s="488"/>
      <c r="G79" s="488"/>
      <c r="H79" s="488"/>
      <c r="I79" s="488"/>
      <c r="J79" s="488"/>
      <c r="K79" s="488"/>
      <c r="L79" s="488"/>
      <c r="M79" s="488"/>
      <c r="N79" s="488"/>
      <c r="O79" s="488"/>
      <c r="P79" s="488"/>
      <c r="Q79" s="513"/>
      <c r="R79" s="677">
        <f t="shared" si="1"/>
        <v>0</v>
      </c>
      <c r="S79" s="542"/>
      <c r="T79" s="542"/>
      <c r="U79" s="579"/>
      <c r="V79" s="594"/>
      <c r="W79" s="580"/>
      <c r="X79" s="607"/>
      <c r="Y79" s="618">
        <f>MONTH('４（金銭出納簿・前年度）'!$A79)</f>
        <v>1</v>
      </c>
    </row>
    <row r="80" spans="1:25" s="376" customFormat="1" ht="30" hidden="1" customHeight="1">
      <c r="A80" s="388"/>
      <c r="B80" s="409"/>
      <c r="C80" s="432"/>
      <c r="D80" s="455"/>
      <c r="E80" s="469"/>
      <c r="F80" s="488"/>
      <c r="G80" s="488"/>
      <c r="H80" s="488"/>
      <c r="I80" s="488"/>
      <c r="J80" s="488"/>
      <c r="K80" s="488"/>
      <c r="L80" s="488"/>
      <c r="M80" s="488"/>
      <c r="N80" s="488"/>
      <c r="O80" s="488"/>
      <c r="P80" s="488"/>
      <c r="Q80" s="513"/>
      <c r="R80" s="677">
        <f t="shared" si="1"/>
        <v>0</v>
      </c>
      <c r="S80" s="542"/>
      <c r="T80" s="542"/>
      <c r="U80" s="579"/>
      <c r="V80" s="594"/>
      <c r="W80" s="580"/>
      <c r="X80" s="607"/>
      <c r="Y80" s="618">
        <f>MONTH('４（金銭出納簿・前年度）'!$A80)</f>
        <v>1</v>
      </c>
    </row>
    <row r="81" spans="1:25" s="376" customFormat="1" ht="30" hidden="1" customHeight="1">
      <c r="A81" s="388"/>
      <c r="B81" s="409"/>
      <c r="C81" s="432"/>
      <c r="D81" s="455"/>
      <c r="E81" s="469"/>
      <c r="F81" s="488"/>
      <c r="G81" s="488"/>
      <c r="H81" s="488"/>
      <c r="I81" s="488"/>
      <c r="J81" s="488"/>
      <c r="K81" s="488"/>
      <c r="L81" s="488"/>
      <c r="M81" s="488"/>
      <c r="N81" s="488"/>
      <c r="O81" s="488"/>
      <c r="P81" s="488"/>
      <c r="Q81" s="513"/>
      <c r="R81" s="677">
        <f t="shared" si="1"/>
        <v>0</v>
      </c>
      <c r="S81" s="542"/>
      <c r="T81" s="542"/>
      <c r="U81" s="579"/>
      <c r="V81" s="594"/>
      <c r="W81" s="580"/>
      <c r="X81" s="607"/>
      <c r="Y81" s="618">
        <f>MONTH('４（金銭出納簿・前年度）'!$A81)</f>
        <v>1</v>
      </c>
    </row>
    <row r="82" spans="1:25" s="376" customFormat="1" ht="30" hidden="1" customHeight="1">
      <c r="A82" s="388"/>
      <c r="B82" s="409"/>
      <c r="C82" s="432"/>
      <c r="D82" s="455"/>
      <c r="E82" s="469"/>
      <c r="F82" s="488"/>
      <c r="G82" s="488"/>
      <c r="H82" s="488"/>
      <c r="I82" s="488"/>
      <c r="J82" s="488"/>
      <c r="K82" s="488"/>
      <c r="L82" s="488"/>
      <c r="M82" s="488"/>
      <c r="N82" s="488"/>
      <c r="O82" s="488"/>
      <c r="P82" s="488"/>
      <c r="Q82" s="513"/>
      <c r="R82" s="677">
        <f t="shared" si="1"/>
        <v>0</v>
      </c>
      <c r="S82" s="542"/>
      <c r="T82" s="542"/>
      <c r="U82" s="579"/>
      <c r="V82" s="594"/>
      <c r="W82" s="580"/>
      <c r="X82" s="607"/>
      <c r="Y82" s="618">
        <f>MONTH('４（金銭出納簿・前年度）'!$A82)</f>
        <v>1</v>
      </c>
    </row>
    <row r="83" spans="1:25" s="376" customFormat="1" ht="30" hidden="1" customHeight="1">
      <c r="A83" s="388"/>
      <c r="B83" s="409"/>
      <c r="C83" s="432"/>
      <c r="D83" s="455"/>
      <c r="E83" s="469"/>
      <c r="F83" s="488"/>
      <c r="G83" s="488"/>
      <c r="H83" s="488"/>
      <c r="I83" s="488"/>
      <c r="J83" s="488"/>
      <c r="K83" s="488"/>
      <c r="L83" s="488"/>
      <c r="M83" s="488"/>
      <c r="N83" s="488"/>
      <c r="O83" s="488"/>
      <c r="P83" s="488"/>
      <c r="Q83" s="513"/>
      <c r="R83" s="677">
        <f t="shared" si="1"/>
        <v>0</v>
      </c>
      <c r="S83" s="542"/>
      <c r="T83" s="542"/>
      <c r="U83" s="579"/>
      <c r="V83" s="594"/>
      <c r="W83" s="580"/>
      <c r="X83" s="607"/>
      <c r="Y83" s="618">
        <f>MONTH('４（金銭出納簿・前年度）'!$A83)</f>
        <v>1</v>
      </c>
    </row>
    <row r="84" spans="1:25" s="376" customFormat="1" ht="30" hidden="1" customHeight="1">
      <c r="A84" s="388"/>
      <c r="B84" s="409"/>
      <c r="C84" s="432"/>
      <c r="D84" s="455"/>
      <c r="E84" s="469"/>
      <c r="F84" s="488"/>
      <c r="G84" s="488"/>
      <c r="H84" s="488"/>
      <c r="I84" s="488"/>
      <c r="J84" s="488"/>
      <c r="K84" s="488"/>
      <c r="L84" s="488"/>
      <c r="M84" s="488"/>
      <c r="N84" s="488"/>
      <c r="O84" s="488"/>
      <c r="P84" s="488"/>
      <c r="Q84" s="513"/>
      <c r="R84" s="677">
        <f t="shared" si="1"/>
        <v>0</v>
      </c>
      <c r="S84" s="542"/>
      <c r="T84" s="542"/>
      <c r="U84" s="579"/>
      <c r="V84" s="594"/>
      <c r="W84" s="580"/>
      <c r="X84" s="607"/>
      <c r="Y84" s="618">
        <f>MONTH('４（金銭出納簿・前年度）'!$A84)</f>
        <v>1</v>
      </c>
    </row>
    <row r="85" spans="1:25" s="376" customFormat="1" ht="30" hidden="1" customHeight="1">
      <c r="A85" s="388"/>
      <c r="B85" s="409"/>
      <c r="C85" s="432"/>
      <c r="D85" s="455"/>
      <c r="E85" s="469"/>
      <c r="F85" s="488"/>
      <c r="G85" s="488"/>
      <c r="H85" s="488"/>
      <c r="I85" s="488"/>
      <c r="J85" s="488"/>
      <c r="K85" s="488"/>
      <c r="L85" s="488"/>
      <c r="M85" s="488"/>
      <c r="N85" s="488"/>
      <c r="O85" s="488"/>
      <c r="P85" s="488"/>
      <c r="Q85" s="513"/>
      <c r="R85" s="677">
        <f t="shared" si="1"/>
        <v>0</v>
      </c>
      <c r="S85" s="542"/>
      <c r="T85" s="542"/>
      <c r="U85" s="579"/>
      <c r="V85" s="594"/>
      <c r="W85" s="580"/>
      <c r="X85" s="607"/>
      <c r="Y85" s="618">
        <f>MONTH('４（金銭出納簿・前年度）'!$A85)</f>
        <v>1</v>
      </c>
    </row>
    <row r="86" spans="1:25" s="376" customFormat="1" ht="30" hidden="1" customHeight="1">
      <c r="A86" s="388"/>
      <c r="B86" s="409"/>
      <c r="C86" s="432"/>
      <c r="D86" s="455"/>
      <c r="E86" s="469"/>
      <c r="F86" s="488"/>
      <c r="G86" s="488"/>
      <c r="H86" s="488"/>
      <c r="I86" s="488"/>
      <c r="J86" s="488"/>
      <c r="K86" s="488"/>
      <c r="L86" s="488"/>
      <c r="M86" s="488"/>
      <c r="N86" s="488"/>
      <c r="O86" s="488"/>
      <c r="P86" s="488"/>
      <c r="Q86" s="513"/>
      <c r="R86" s="677">
        <f t="shared" si="1"/>
        <v>0</v>
      </c>
      <c r="S86" s="542"/>
      <c r="T86" s="542"/>
      <c r="U86" s="579"/>
      <c r="V86" s="594"/>
      <c r="W86" s="580"/>
      <c r="X86" s="607"/>
      <c r="Y86" s="618">
        <f>MONTH('４（金銭出納簿・前年度）'!$A86)</f>
        <v>1</v>
      </c>
    </row>
    <row r="87" spans="1:25" s="376" customFormat="1" ht="30" hidden="1" customHeight="1">
      <c r="A87" s="388"/>
      <c r="B87" s="409"/>
      <c r="C87" s="432"/>
      <c r="D87" s="455"/>
      <c r="E87" s="469"/>
      <c r="F87" s="488"/>
      <c r="G87" s="488"/>
      <c r="H87" s="488"/>
      <c r="I87" s="488"/>
      <c r="J87" s="488"/>
      <c r="K87" s="488"/>
      <c r="L87" s="488"/>
      <c r="M87" s="488"/>
      <c r="N87" s="488"/>
      <c r="O87" s="488"/>
      <c r="P87" s="488"/>
      <c r="Q87" s="513"/>
      <c r="R87" s="677">
        <f t="shared" si="1"/>
        <v>0</v>
      </c>
      <c r="S87" s="542"/>
      <c r="T87" s="542"/>
      <c r="U87" s="579"/>
      <c r="V87" s="594"/>
      <c r="W87" s="580"/>
      <c r="X87" s="607"/>
      <c r="Y87" s="618">
        <f>MONTH('４（金銭出納簿・前年度）'!$A87)</f>
        <v>1</v>
      </c>
    </row>
    <row r="88" spans="1:25" s="376" customFormat="1" ht="30" hidden="1" customHeight="1">
      <c r="A88" s="388"/>
      <c r="B88" s="409"/>
      <c r="C88" s="432"/>
      <c r="D88" s="455"/>
      <c r="E88" s="469"/>
      <c r="F88" s="488"/>
      <c r="G88" s="488"/>
      <c r="H88" s="488"/>
      <c r="I88" s="488"/>
      <c r="J88" s="488"/>
      <c r="K88" s="488"/>
      <c r="L88" s="488"/>
      <c r="M88" s="488"/>
      <c r="N88" s="488"/>
      <c r="O88" s="488"/>
      <c r="P88" s="488"/>
      <c r="Q88" s="513"/>
      <c r="R88" s="677">
        <f t="shared" si="1"/>
        <v>0</v>
      </c>
      <c r="S88" s="542"/>
      <c r="T88" s="542"/>
      <c r="U88" s="579"/>
      <c r="V88" s="594"/>
      <c r="W88" s="580"/>
      <c r="X88" s="607"/>
      <c r="Y88" s="618">
        <f>MONTH('４（金銭出納簿・前年度）'!$A88)</f>
        <v>1</v>
      </c>
    </row>
    <row r="89" spans="1:25" s="376" customFormat="1" ht="30" hidden="1" customHeight="1">
      <c r="A89" s="388"/>
      <c r="B89" s="409"/>
      <c r="C89" s="432"/>
      <c r="D89" s="455"/>
      <c r="E89" s="469"/>
      <c r="F89" s="488"/>
      <c r="G89" s="488"/>
      <c r="H89" s="488"/>
      <c r="I89" s="488"/>
      <c r="J89" s="488"/>
      <c r="K89" s="488"/>
      <c r="L89" s="488"/>
      <c r="M89" s="488"/>
      <c r="N89" s="488"/>
      <c r="O89" s="488"/>
      <c r="P89" s="488"/>
      <c r="Q89" s="513"/>
      <c r="R89" s="677">
        <f t="shared" si="1"/>
        <v>0</v>
      </c>
      <c r="S89" s="542"/>
      <c r="T89" s="542"/>
      <c r="U89" s="579"/>
      <c r="V89" s="594"/>
      <c r="W89" s="580"/>
      <c r="X89" s="607"/>
      <c r="Y89" s="618">
        <f>MONTH('４（金銭出納簿・前年度）'!$A89)</f>
        <v>1</v>
      </c>
    </row>
    <row r="90" spans="1:25" s="376" customFormat="1" ht="30" hidden="1" customHeight="1">
      <c r="A90" s="388"/>
      <c r="B90" s="409"/>
      <c r="C90" s="432"/>
      <c r="D90" s="455"/>
      <c r="E90" s="469"/>
      <c r="F90" s="488"/>
      <c r="G90" s="488"/>
      <c r="H90" s="488"/>
      <c r="I90" s="488"/>
      <c r="J90" s="488"/>
      <c r="K90" s="488"/>
      <c r="L90" s="488"/>
      <c r="M90" s="488"/>
      <c r="N90" s="488"/>
      <c r="O90" s="488"/>
      <c r="P90" s="488"/>
      <c r="Q90" s="513"/>
      <c r="R90" s="677">
        <f t="shared" si="1"/>
        <v>0</v>
      </c>
      <c r="S90" s="542"/>
      <c r="T90" s="542"/>
      <c r="U90" s="579"/>
      <c r="V90" s="594"/>
      <c r="W90" s="580"/>
      <c r="X90" s="607"/>
      <c r="Y90" s="618">
        <f>MONTH('４（金銭出納簿・前年度）'!$A90)</f>
        <v>1</v>
      </c>
    </row>
    <row r="91" spans="1:25" s="376" customFormat="1" ht="30" hidden="1" customHeight="1">
      <c r="A91" s="388"/>
      <c r="B91" s="409"/>
      <c r="C91" s="432"/>
      <c r="D91" s="455"/>
      <c r="E91" s="469"/>
      <c r="F91" s="488"/>
      <c r="G91" s="488"/>
      <c r="H91" s="488"/>
      <c r="I91" s="488"/>
      <c r="J91" s="488"/>
      <c r="K91" s="488"/>
      <c r="L91" s="488"/>
      <c r="M91" s="488"/>
      <c r="N91" s="488"/>
      <c r="O91" s="488"/>
      <c r="P91" s="488"/>
      <c r="Q91" s="513"/>
      <c r="R91" s="677">
        <f t="shared" si="1"/>
        <v>0</v>
      </c>
      <c r="S91" s="542"/>
      <c r="T91" s="542"/>
      <c r="U91" s="579"/>
      <c r="V91" s="594"/>
      <c r="W91" s="580"/>
      <c r="X91" s="607"/>
      <c r="Y91" s="618">
        <f>MONTH('４（金銭出納簿・前年度）'!$A91)</f>
        <v>1</v>
      </c>
    </row>
    <row r="92" spans="1:25" s="376" customFormat="1" ht="30" hidden="1" customHeight="1">
      <c r="A92" s="388"/>
      <c r="B92" s="409"/>
      <c r="C92" s="432"/>
      <c r="D92" s="455"/>
      <c r="E92" s="469"/>
      <c r="F92" s="488"/>
      <c r="G92" s="488"/>
      <c r="H92" s="488"/>
      <c r="I92" s="488"/>
      <c r="J92" s="488"/>
      <c r="K92" s="488"/>
      <c r="L92" s="488"/>
      <c r="M92" s="488"/>
      <c r="N92" s="488"/>
      <c r="O92" s="488"/>
      <c r="P92" s="488"/>
      <c r="Q92" s="513"/>
      <c r="R92" s="677">
        <f t="shared" si="1"/>
        <v>0</v>
      </c>
      <c r="S92" s="542"/>
      <c r="T92" s="542"/>
      <c r="U92" s="579"/>
      <c r="V92" s="594"/>
      <c r="W92" s="580"/>
      <c r="X92" s="607"/>
      <c r="Y92" s="618">
        <f>MONTH('４（金銭出納簿・前年度）'!$A92)</f>
        <v>1</v>
      </c>
    </row>
    <row r="93" spans="1:25" s="376" customFormat="1" ht="30" hidden="1" customHeight="1">
      <c r="A93" s="388"/>
      <c r="B93" s="409"/>
      <c r="C93" s="432"/>
      <c r="D93" s="455"/>
      <c r="E93" s="469"/>
      <c r="F93" s="488"/>
      <c r="G93" s="488"/>
      <c r="H93" s="488"/>
      <c r="I93" s="488"/>
      <c r="J93" s="488"/>
      <c r="K93" s="488"/>
      <c r="L93" s="488"/>
      <c r="M93" s="488"/>
      <c r="N93" s="488"/>
      <c r="O93" s="488"/>
      <c r="P93" s="488"/>
      <c r="Q93" s="513"/>
      <c r="R93" s="677">
        <f t="shared" si="1"/>
        <v>0</v>
      </c>
      <c r="S93" s="542"/>
      <c r="T93" s="542"/>
      <c r="U93" s="579"/>
      <c r="V93" s="594"/>
      <c r="W93" s="580"/>
      <c r="X93" s="607"/>
      <c r="Y93" s="618">
        <f>MONTH('４（金銭出納簿・前年度）'!$A93)</f>
        <v>1</v>
      </c>
    </row>
    <row r="94" spans="1:25" s="376" customFormat="1" ht="30" hidden="1" customHeight="1">
      <c r="A94" s="388"/>
      <c r="B94" s="409"/>
      <c r="C94" s="432"/>
      <c r="D94" s="455"/>
      <c r="E94" s="469"/>
      <c r="F94" s="488"/>
      <c r="G94" s="488"/>
      <c r="H94" s="488"/>
      <c r="I94" s="488"/>
      <c r="J94" s="488"/>
      <c r="K94" s="488"/>
      <c r="L94" s="488"/>
      <c r="M94" s="488"/>
      <c r="N94" s="488"/>
      <c r="O94" s="488"/>
      <c r="P94" s="488"/>
      <c r="Q94" s="513"/>
      <c r="R94" s="677">
        <f t="shared" si="1"/>
        <v>0</v>
      </c>
      <c r="S94" s="542"/>
      <c r="T94" s="542"/>
      <c r="U94" s="579"/>
      <c r="V94" s="594"/>
      <c r="W94" s="580"/>
      <c r="X94" s="607"/>
      <c r="Y94" s="618">
        <f>MONTH('４（金銭出納簿・前年度）'!$A94)</f>
        <v>1</v>
      </c>
    </row>
    <row r="95" spans="1:25" s="376" customFormat="1" ht="30" hidden="1" customHeight="1">
      <c r="A95" s="388"/>
      <c r="B95" s="409"/>
      <c r="C95" s="432"/>
      <c r="D95" s="455"/>
      <c r="E95" s="469"/>
      <c r="F95" s="488"/>
      <c r="G95" s="488"/>
      <c r="H95" s="488"/>
      <c r="I95" s="488"/>
      <c r="J95" s="488"/>
      <c r="K95" s="488"/>
      <c r="L95" s="488"/>
      <c r="M95" s="488"/>
      <c r="N95" s="488"/>
      <c r="O95" s="488"/>
      <c r="P95" s="488"/>
      <c r="Q95" s="513"/>
      <c r="R95" s="677">
        <f t="shared" si="1"/>
        <v>0</v>
      </c>
      <c r="S95" s="542"/>
      <c r="T95" s="542"/>
      <c r="U95" s="579"/>
      <c r="V95" s="594"/>
      <c r="W95" s="580"/>
      <c r="X95" s="607"/>
      <c r="Y95" s="618">
        <f>MONTH('４（金銭出納簿・前年度）'!$A95)</f>
        <v>1</v>
      </c>
    </row>
    <row r="96" spans="1:25" s="376" customFormat="1" ht="30" hidden="1" customHeight="1">
      <c r="A96" s="388"/>
      <c r="B96" s="409"/>
      <c r="C96" s="432"/>
      <c r="D96" s="455"/>
      <c r="E96" s="469"/>
      <c r="F96" s="488"/>
      <c r="G96" s="488"/>
      <c r="H96" s="488"/>
      <c r="I96" s="488"/>
      <c r="J96" s="488"/>
      <c r="K96" s="488"/>
      <c r="L96" s="488"/>
      <c r="M96" s="488"/>
      <c r="N96" s="488"/>
      <c r="O96" s="488"/>
      <c r="P96" s="488"/>
      <c r="Q96" s="513"/>
      <c r="R96" s="677">
        <f t="shared" si="1"/>
        <v>0</v>
      </c>
      <c r="S96" s="542"/>
      <c r="T96" s="542"/>
      <c r="U96" s="579"/>
      <c r="V96" s="594"/>
      <c r="W96" s="580"/>
      <c r="X96" s="607"/>
      <c r="Y96" s="618">
        <f>MONTH('４（金銭出納簿・前年度）'!$A96)</f>
        <v>1</v>
      </c>
    </row>
    <row r="97" spans="1:25" s="376" customFormat="1" ht="30" hidden="1" customHeight="1">
      <c r="A97" s="388"/>
      <c r="B97" s="409"/>
      <c r="C97" s="432"/>
      <c r="D97" s="455"/>
      <c r="E97" s="469"/>
      <c r="F97" s="488"/>
      <c r="G97" s="488"/>
      <c r="H97" s="488"/>
      <c r="I97" s="488"/>
      <c r="J97" s="488"/>
      <c r="K97" s="488"/>
      <c r="L97" s="488"/>
      <c r="M97" s="488"/>
      <c r="N97" s="488"/>
      <c r="O97" s="488"/>
      <c r="P97" s="488"/>
      <c r="Q97" s="513"/>
      <c r="R97" s="677">
        <f t="shared" si="1"/>
        <v>0</v>
      </c>
      <c r="S97" s="542"/>
      <c r="T97" s="542"/>
      <c r="U97" s="579"/>
      <c r="V97" s="594"/>
      <c r="W97" s="580"/>
      <c r="X97" s="607"/>
      <c r="Y97" s="618">
        <f>MONTH('４（金銭出納簿・前年度）'!$A97)</f>
        <v>1</v>
      </c>
    </row>
    <row r="98" spans="1:25" s="376" customFormat="1" ht="30" hidden="1" customHeight="1">
      <c r="A98" s="388"/>
      <c r="B98" s="409"/>
      <c r="C98" s="432"/>
      <c r="D98" s="455"/>
      <c r="E98" s="469"/>
      <c r="F98" s="488"/>
      <c r="G98" s="488"/>
      <c r="H98" s="488"/>
      <c r="I98" s="488"/>
      <c r="J98" s="488"/>
      <c r="K98" s="488"/>
      <c r="L98" s="488"/>
      <c r="M98" s="488"/>
      <c r="N98" s="488"/>
      <c r="O98" s="488"/>
      <c r="P98" s="488"/>
      <c r="Q98" s="513"/>
      <c r="R98" s="677">
        <f t="shared" si="1"/>
        <v>0</v>
      </c>
      <c r="S98" s="542"/>
      <c r="T98" s="542"/>
      <c r="U98" s="579"/>
      <c r="V98" s="594"/>
      <c r="W98" s="580"/>
      <c r="X98" s="607"/>
      <c r="Y98" s="618">
        <f>MONTH('４（金銭出納簿・前年度）'!$A98)</f>
        <v>1</v>
      </c>
    </row>
    <row r="99" spans="1:25" s="376" customFormat="1" ht="30" hidden="1" customHeight="1">
      <c r="A99" s="388"/>
      <c r="B99" s="409"/>
      <c r="C99" s="432"/>
      <c r="D99" s="455"/>
      <c r="E99" s="469"/>
      <c r="F99" s="488"/>
      <c r="G99" s="488"/>
      <c r="H99" s="488"/>
      <c r="I99" s="488"/>
      <c r="J99" s="488"/>
      <c r="K99" s="488"/>
      <c r="L99" s="488"/>
      <c r="M99" s="488"/>
      <c r="N99" s="488"/>
      <c r="O99" s="488"/>
      <c r="P99" s="488"/>
      <c r="Q99" s="513"/>
      <c r="R99" s="677">
        <f t="shared" si="1"/>
        <v>0</v>
      </c>
      <c r="S99" s="542"/>
      <c r="T99" s="542"/>
      <c r="U99" s="579"/>
      <c r="V99" s="594"/>
      <c r="W99" s="580"/>
      <c r="X99" s="607"/>
      <c r="Y99" s="618">
        <f>MONTH('４（金銭出納簿・前年度）'!$A99)</f>
        <v>1</v>
      </c>
    </row>
    <row r="100" spans="1:25" s="376" customFormat="1" ht="30" hidden="1" customHeight="1">
      <c r="A100" s="388"/>
      <c r="B100" s="409"/>
      <c r="C100" s="432"/>
      <c r="D100" s="455"/>
      <c r="E100" s="469"/>
      <c r="F100" s="488"/>
      <c r="G100" s="488"/>
      <c r="H100" s="488"/>
      <c r="I100" s="488"/>
      <c r="J100" s="488"/>
      <c r="K100" s="488"/>
      <c r="L100" s="488"/>
      <c r="M100" s="488"/>
      <c r="N100" s="488"/>
      <c r="O100" s="488"/>
      <c r="P100" s="488"/>
      <c r="Q100" s="513"/>
      <c r="R100" s="677">
        <f t="shared" si="1"/>
        <v>0</v>
      </c>
      <c r="S100" s="542"/>
      <c r="T100" s="542"/>
      <c r="U100" s="579"/>
      <c r="V100" s="594"/>
      <c r="W100" s="580"/>
      <c r="X100" s="607"/>
      <c r="Y100" s="618">
        <f>MONTH('４（金銭出納簿・前年度）'!$A100)</f>
        <v>1</v>
      </c>
    </row>
    <row r="101" spans="1:25" s="376" customFormat="1" ht="30" hidden="1" customHeight="1">
      <c r="A101" s="388"/>
      <c r="B101" s="409"/>
      <c r="C101" s="432"/>
      <c r="D101" s="455"/>
      <c r="E101" s="469"/>
      <c r="F101" s="488"/>
      <c r="G101" s="488"/>
      <c r="H101" s="488"/>
      <c r="I101" s="488"/>
      <c r="J101" s="488"/>
      <c r="K101" s="488"/>
      <c r="L101" s="488"/>
      <c r="M101" s="488"/>
      <c r="N101" s="488"/>
      <c r="O101" s="488"/>
      <c r="P101" s="488"/>
      <c r="Q101" s="513"/>
      <c r="R101" s="677">
        <f t="shared" si="1"/>
        <v>0</v>
      </c>
      <c r="S101" s="542"/>
      <c r="T101" s="542"/>
      <c r="U101" s="579"/>
      <c r="V101" s="594"/>
      <c r="W101" s="580"/>
      <c r="X101" s="607"/>
      <c r="Y101" s="618">
        <f>MONTH('４（金銭出納簿・前年度）'!$A101)</f>
        <v>1</v>
      </c>
    </row>
    <row r="102" spans="1:25" s="376" customFormat="1" ht="30" hidden="1" customHeight="1">
      <c r="A102" s="388"/>
      <c r="B102" s="409"/>
      <c r="C102" s="432"/>
      <c r="D102" s="455"/>
      <c r="E102" s="469"/>
      <c r="F102" s="488"/>
      <c r="G102" s="488"/>
      <c r="H102" s="488"/>
      <c r="I102" s="488"/>
      <c r="J102" s="488"/>
      <c r="K102" s="488"/>
      <c r="L102" s="488"/>
      <c r="M102" s="488"/>
      <c r="N102" s="488"/>
      <c r="O102" s="488"/>
      <c r="P102" s="488"/>
      <c r="Q102" s="513"/>
      <c r="R102" s="677">
        <f t="shared" si="1"/>
        <v>0</v>
      </c>
      <c r="S102" s="542"/>
      <c r="T102" s="542"/>
      <c r="U102" s="579"/>
      <c r="V102" s="594"/>
      <c r="W102" s="580"/>
      <c r="X102" s="607"/>
      <c r="Y102" s="618">
        <f>MONTH('４（金銭出納簿・前年度）'!$A102)</f>
        <v>1</v>
      </c>
    </row>
    <row r="103" spans="1:25" s="376" customFormat="1" ht="30" hidden="1" customHeight="1">
      <c r="A103" s="388"/>
      <c r="B103" s="409"/>
      <c r="C103" s="432"/>
      <c r="D103" s="455"/>
      <c r="E103" s="469"/>
      <c r="F103" s="488"/>
      <c r="G103" s="488"/>
      <c r="H103" s="488"/>
      <c r="I103" s="488"/>
      <c r="J103" s="488"/>
      <c r="K103" s="488"/>
      <c r="L103" s="488"/>
      <c r="M103" s="488"/>
      <c r="N103" s="488"/>
      <c r="O103" s="488"/>
      <c r="P103" s="488"/>
      <c r="Q103" s="513"/>
      <c r="R103" s="677">
        <f t="shared" si="1"/>
        <v>0</v>
      </c>
      <c r="S103" s="542"/>
      <c r="T103" s="542"/>
      <c r="U103" s="579"/>
      <c r="V103" s="594"/>
      <c r="W103" s="580"/>
      <c r="X103" s="607"/>
      <c r="Y103" s="618">
        <f>MONTH('４（金銭出納簿・前年度）'!$A103)</f>
        <v>1</v>
      </c>
    </row>
    <row r="104" spans="1:25" s="376" customFormat="1" ht="30" hidden="1" customHeight="1">
      <c r="A104" s="388"/>
      <c r="B104" s="409"/>
      <c r="C104" s="432"/>
      <c r="D104" s="455"/>
      <c r="E104" s="469"/>
      <c r="F104" s="488"/>
      <c r="G104" s="488"/>
      <c r="H104" s="488"/>
      <c r="I104" s="488"/>
      <c r="J104" s="488"/>
      <c r="K104" s="488"/>
      <c r="L104" s="488"/>
      <c r="M104" s="488"/>
      <c r="N104" s="488"/>
      <c r="O104" s="488"/>
      <c r="P104" s="488"/>
      <c r="Q104" s="513"/>
      <c r="R104" s="677">
        <f t="shared" si="1"/>
        <v>0</v>
      </c>
      <c r="S104" s="542"/>
      <c r="T104" s="542"/>
      <c r="U104" s="579"/>
      <c r="V104" s="594"/>
      <c r="W104" s="580"/>
      <c r="X104" s="607"/>
      <c r="Y104" s="618">
        <f>MONTH('４（金銭出納簿・前年度）'!$A104)</f>
        <v>1</v>
      </c>
    </row>
    <row r="105" spans="1:25" s="376" customFormat="1" ht="30" hidden="1" customHeight="1">
      <c r="A105" s="388"/>
      <c r="B105" s="409"/>
      <c r="C105" s="432"/>
      <c r="D105" s="455"/>
      <c r="E105" s="469"/>
      <c r="F105" s="488"/>
      <c r="G105" s="488"/>
      <c r="H105" s="488"/>
      <c r="I105" s="488"/>
      <c r="J105" s="488"/>
      <c r="K105" s="488"/>
      <c r="L105" s="488"/>
      <c r="M105" s="488"/>
      <c r="N105" s="488"/>
      <c r="O105" s="488"/>
      <c r="P105" s="488"/>
      <c r="Q105" s="513"/>
      <c r="R105" s="677">
        <f t="shared" si="1"/>
        <v>0</v>
      </c>
      <c r="S105" s="542"/>
      <c r="T105" s="542"/>
      <c r="U105" s="579"/>
      <c r="V105" s="594"/>
      <c r="W105" s="580"/>
      <c r="X105" s="607"/>
      <c r="Y105" s="618">
        <f>MONTH('４（金銭出納簿・前年度）'!$A105)</f>
        <v>1</v>
      </c>
    </row>
    <row r="106" spans="1:25" s="376" customFormat="1" ht="30" hidden="1" customHeight="1">
      <c r="A106" s="388"/>
      <c r="B106" s="409"/>
      <c r="C106" s="432"/>
      <c r="D106" s="455"/>
      <c r="E106" s="469"/>
      <c r="F106" s="488"/>
      <c r="G106" s="488"/>
      <c r="H106" s="488"/>
      <c r="I106" s="488"/>
      <c r="J106" s="488"/>
      <c r="K106" s="488"/>
      <c r="L106" s="488"/>
      <c r="M106" s="488"/>
      <c r="N106" s="488"/>
      <c r="O106" s="488"/>
      <c r="P106" s="488"/>
      <c r="Q106" s="513"/>
      <c r="R106" s="677">
        <f t="shared" si="1"/>
        <v>0</v>
      </c>
      <c r="S106" s="542"/>
      <c r="T106" s="542"/>
      <c r="U106" s="579"/>
      <c r="V106" s="594"/>
      <c r="W106" s="580"/>
      <c r="X106" s="607"/>
      <c r="Y106" s="618">
        <f>MONTH('４（金銭出納簿・前年度）'!$A106)</f>
        <v>1</v>
      </c>
    </row>
    <row r="107" spans="1:25" s="376" customFormat="1" ht="30" hidden="1" customHeight="1">
      <c r="A107" s="388"/>
      <c r="B107" s="409"/>
      <c r="C107" s="432"/>
      <c r="D107" s="455"/>
      <c r="E107" s="469"/>
      <c r="F107" s="488"/>
      <c r="G107" s="488"/>
      <c r="H107" s="488"/>
      <c r="I107" s="488"/>
      <c r="J107" s="488"/>
      <c r="K107" s="488"/>
      <c r="L107" s="488"/>
      <c r="M107" s="488"/>
      <c r="N107" s="488"/>
      <c r="O107" s="488"/>
      <c r="P107" s="488"/>
      <c r="Q107" s="513"/>
      <c r="R107" s="677">
        <f t="shared" si="1"/>
        <v>0</v>
      </c>
      <c r="S107" s="542"/>
      <c r="T107" s="542"/>
      <c r="U107" s="579"/>
      <c r="V107" s="594"/>
      <c r="W107" s="580"/>
      <c r="X107" s="607"/>
      <c r="Y107" s="618">
        <f>MONTH('４（金銭出納簿・前年度）'!$A107)</f>
        <v>1</v>
      </c>
    </row>
    <row r="108" spans="1:25" s="376" customFormat="1" ht="30" hidden="1" customHeight="1">
      <c r="A108" s="388"/>
      <c r="B108" s="409"/>
      <c r="C108" s="432"/>
      <c r="D108" s="455"/>
      <c r="E108" s="469"/>
      <c r="F108" s="488"/>
      <c r="G108" s="488"/>
      <c r="H108" s="488"/>
      <c r="I108" s="488"/>
      <c r="J108" s="488"/>
      <c r="K108" s="488"/>
      <c r="L108" s="488"/>
      <c r="M108" s="488"/>
      <c r="N108" s="488"/>
      <c r="O108" s="488"/>
      <c r="P108" s="488"/>
      <c r="Q108" s="513"/>
      <c r="R108" s="677">
        <f t="shared" si="1"/>
        <v>0</v>
      </c>
      <c r="S108" s="542"/>
      <c r="T108" s="542"/>
      <c r="U108" s="579"/>
      <c r="V108" s="594"/>
      <c r="W108" s="580"/>
      <c r="X108" s="607"/>
      <c r="Y108" s="618">
        <f>MONTH('４（金銭出納簿・前年度）'!$A108)</f>
        <v>1</v>
      </c>
    </row>
    <row r="109" spans="1:25" s="376" customFormat="1" ht="30" hidden="1" customHeight="1">
      <c r="A109" s="388"/>
      <c r="B109" s="409"/>
      <c r="C109" s="432"/>
      <c r="D109" s="455"/>
      <c r="E109" s="469"/>
      <c r="F109" s="488"/>
      <c r="G109" s="488"/>
      <c r="H109" s="488"/>
      <c r="I109" s="488"/>
      <c r="J109" s="488"/>
      <c r="K109" s="488"/>
      <c r="L109" s="488"/>
      <c r="M109" s="488"/>
      <c r="N109" s="488"/>
      <c r="O109" s="488"/>
      <c r="P109" s="488"/>
      <c r="Q109" s="513"/>
      <c r="R109" s="677">
        <f t="shared" si="1"/>
        <v>0</v>
      </c>
      <c r="S109" s="542"/>
      <c r="T109" s="542"/>
      <c r="U109" s="579"/>
      <c r="V109" s="594"/>
      <c r="W109" s="580"/>
      <c r="X109" s="607"/>
      <c r="Y109" s="618">
        <f>MONTH('４（金銭出納簿・前年度）'!$A109)</f>
        <v>1</v>
      </c>
    </row>
    <row r="110" spans="1:25" s="376" customFormat="1" ht="30" hidden="1" customHeight="1">
      <c r="A110" s="388"/>
      <c r="B110" s="409"/>
      <c r="C110" s="432"/>
      <c r="D110" s="455"/>
      <c r="E110" s="469"/>
      <c r="F110" s="488"/>
      <c r="G110" s="488"/>
      <c r="H110" s="488"/>
      <c r="I110" s="488"/>
      <c r="J110" s="488"/>
      <c r="K110" s="488"/>
      <c r="L110" s="488"/>
      <c r="M110" s="488"/>
      <c r="N110" s="488"/>
      <c r="O110" s="488"/>
      <c r="P110" s="488"/>
      <c r="Q110" s="513"/>
      <c r="R110" s="677">
        <f t="shared" si="1"/>
        <v>0</v>
      </c>
      <c r="S110" s="542"/>
      <c r="T110" s="542"/>
      <c r="U110" s="579"/>
      <c r="V110" s="594"/>
      <c r="W110" s="580"/>
      <c r="X110" s="607"/>
      <c r="Y110" s="618">
        <f>MONTH('４（金銭出納簿・前年度）'!$A110)</f>
        <v>1</v>
      </c>
    </row>
    <row r="111" spans="1:25" s="376" customFormat="1" ht="30" hidden="1" customHeight="1">
      <c r="A111" s="388"/>
      <c r="B111" s="409"/>
      <c r="C111" s="432"/>
      <c r="D111" s="455"/>
      <c r="E111" s="469"/>
      <c r="F111" s="488"/>
      <c r="G111" s="488"/>
      <c r="H111" s="488"/>
      <c r="I111" s="488"/>
      <c r="J111" s="488"/>
      <c r="K111" s="488"/>
      <c r="L111" s="488"/>
      <c r="M111" s="488"/>
      <c r="N111" s="488"/>
      <c r="O111" s="488"/>
      <c r="P111" s="488"/>
      <c r="Q111" s="513"/>
      <c r="R111" s="677">
        <f t="shared" si="1"/>
        <v>0</v>
      </c>
      <c r="S111" s="542"/>
      <c r="T111" s="542"/>
      <c r="U111" s="579"/>
      <c r="V111" s="594"/>
      <c r="W111" s="580"/>
      <c r="X111" s="607"/>
      <c r="Y111" s="618">
        <f>MONTH('４（金銭出納簿・前年度）'!$A111)</f>
        <v>1</v>
      </c>
    </row>
    <row r="112" spans="1:25" s="376" customFormat="1" ht="30" hidden="1" customHeight="1">
      <c r="A112" s="388"/>
      <c r="B112" s="409"/>
      <c r="C112" s="432"/>
      <c r="D112" s="455"/>
      <c r="E112" s="469"/>
      <c r="F112" s="488"/>
      <c r="G112" s="488"/>
      <c r="H112" s="488"/>
      <c r="I112" s="488"/>
      <c r="J112" s="488"/>
      <c r="K112" s="488"/>
      <c r="L112" s="488"/>
      <c r="M112" s="488"/>
      <c r="N112" s="488"/>
      <c r="O112" s="488"/>
      <c r="P112" s="488"/>
      <c r="Q112" s="513"/>
      <c r="R112" s="677">
        <f t="shared" si="1"/>
        <v>0</v>
      </c>
      <c r="S112" s="542"/>
      <c r="T112" s="542"/>
      <c r="U112" s="579"/>
      <c r="V112" s="594"/>
      <c r="W112" s="580"/>
      <c r="X112" s="607"/>
      <c r="Y112" s="618">
        <f>MONTH('４（金銭出納簿・前年度）'!$A112)</f>
        <v>1</v>
      </c>
    </row>
    <row r="113" spans="1:25" s="376" customFormat="1" ht="30" hidden="1" customHeight="1">
      <c r="A113" s="388"/>
      <c r="B113" s="409"/>
      <c r="C113" s="432"/>
      <c r="D113" s="455"/>
      <c r="E113" s="469"/>
      <c r="F113" s="488"/>
      <c r="G113" s="488"/>
      <c r="H113" s="488"/>
      <c r="I113" s="488"/>
      <c r="J113" s="488"/>
      <c r="K113" s="488"/>
      <c r="L113" s="488"/>
      <c r="M113" s="488"/>
      <c r="N113" s="488"/>
      <c r="O113" s="488"/>
      <c r="P113" s="488"/>
      <c r="Q113" s="513"/>
      <c r="R113" s="677">
        <f t="shared" si="1"/>
        <v>0</v>
      </c>
      <c r="S113" s="542"/>
      <c r="T113" s="542"/>
      <c r="U113" s="579"/>
      <c r="V113" s="594"/>
      <c r="W113" s="580"/>
      <c r="X113" s="607"/>
      <c r="Y113" s="618">
        <f>MONTH('４（金銭出納簿・前年度）'!$A113)</f>
        <v>1</v>
      </c>
    </row>
    <row r="114" spans="1:25" s="376" customFormat="1" ht="30" hidden="1" customHeight="1">
      <c r="A114" s="388"/>
      <c r="B114" s="409"/>
      <c r="C114" s="432"/>
      <c r="D114" s="455"/>
      <c r="E114" s="469"/>
      <c r="F114" s="488"/>
      <c r="G114" s="488"/>
      <c r="H114" s="488"/>
      <c r="I114" s="488"/>
      <c r="J114" s="488"/>
      <c r="K114" s="488"/>
      <c r="L114" s="488"/>
      <c r="M114" s="488"/>
      <c r="N114" s="488"/>
      <c r="O114" s="488"/>
      <c r="P114" s="488"/>
      <c r="Q114" s="513"/>
      <c r="R114" s="677">
        <f t="shared" si="1"/>
        <v>0</v>
      </c>
      <c r="S114" s="542"/>
      <c r="T114" s="542"/>
      <c r="U114" s="579"/>
      <c r="V114" s="594"/>
      <c r="W114" s="580"/>
      <c r="X114" s="607"/>
      <c r="Y114" s="618">
        <f>MONTH('４（金銭出納簿・前年度）'!$A114)</f>
        <v>1</v>
      </c>
    </row>
    <row r="115" spans="1:25" s="376" customFormat="1" ht="30" hidden="1" customHeight="1">
      <c r="A115" s="388"/>
      <c r="B115" s="409"/>
      <c r="C115" s="432"/>
      <c r="D115" s="455"/>
      <c r="E115" s="469"/>
      <c r="F115" s="488"/>
      <c r="G115" s="488"/>
      <c r="H115" s="488"/>
      <c r="I115" s="488"/>
      <c r="J115" s="488"/>
      <c r="K115" s="488"/>
      <c r="L115" s="488"/>
      <c r="M115" s="488"/>
      <c r="N115" s="488"/>
      <c r="O115" s="488"/>
      <c r="P115" s="488"/>
      <c r="Q115" s="513"/>
      <c r="R115" s="677">
        <f t="shared" si="1"/>
        <v>0</v>
      </c>
      <c r="S115" s="542"/>
      <c r="T115" s="542"/>
      <c r="U115" s="579"/>
      <c r="V115" s="594"/>
      <c r="W115" s="580"/>
      <c r="X115" s="607"/>
      <c r="Y115" s="618">
        <f>MONTH('４（金銭出納簿・前年度）'!$A115)</f>
        <v>1</v>
      </c>
    </row>
    <row r="116" spans="1:25" s="376" customFormat="1" ht="30" hidden="1" customHeight="1">
      <c r="A116" s="388"/>
      <c r="B116" s="409"/>
      <c r="C116" s="432"/>
      <c r="D116" s="455"/>
      <c r="E116" s="469"/>
      <c r="F116" s="488"/>
      <c r="G116" s="488"/>
      <c r="H116" s="488"/>
      <c r="I116" s="488"/>
      <c r="J116" s="488"/>
      <c r="K116" s="488"/>
      <c r="L116" s="488"/>
      <c r="M116" s="488"/>
      <c r="N116" s="488"/>
      <c r="O116" s="488"/>
      <c r="P116" s="488"/>
      <c r="Q116" s="513"/>
      <c r="R116" s="677">
        <f t="shared" si="1"/>
        <v>0</v>
      </c>
      <c r="S116" s="542"/>
      <c r="T116" s="542"/>
      <c r="U116" s="579"/>
      <c r="V116" s="594"/>
      <c r="W116" s="580"/>
      <c r="X116" s="607"/>
      <c r="Y116" s="618">
        <f>MONTH('４（金銭出納簿・前年度）'!$A116)</f>
        <v>1</v>
      </c>
    </row>
    <row r="117" spans="1:25" s="376" customFormat="1" ht="30" hidden="1" customHeight="1">
      <c r="A117" s="388"/>
      <c r="B117" s="409"/>
      <c r="C117" s="432"/>
      <c r="D117" s="455"/>
      <c r="E117" s="469"/>
      <c r="F117" s="488"/>
      <c r="G117" s="488"/>
      <c r="H117" s="488"/>
      <c r="I117" s="488"/>
      <c r="J117" s="488"/>
      <c r="K117" s="488"/>
      <c r="L117" s="488"/>
      <c r="M117" s="488"/>
      <c r="N117" s="488"/>
      <c r="O117" s="488"/>
      <c r="P117" s="488"/>
      <c r="Q117" s="513"/>
      <c r="R117" s="677">
        <f t="shared" si="1"/>
        <v>0</v>
      </c>
      <c r="S117" s="542"/>
      <c r="T117" s="542"/>
      <c r="U117" s="579"/>
      <c r="V117" s="594"/>
      <c r="W117" s="580"/>
      <c r="X117" s="607"/>
      <c r="Y117" s="618">
        <f>MONTH('４（金銭出納簿・前年度）'!$A117)</f>
        <v>1</v>
      </c>
    </row>
    <row r="118" spans="1:25" s="376" customFormat="1" ht="30" hidden="1" customHeight="1">
      <c r="A118" s="388"/>
      <c r="B118" s="409"/>
      <c r="C118" s="432"/>
      <c r="D118" s="455"/>
      <c r="E118" s="469"/>
      <c r="F118" s="488"/>
      <c r="G118" s="488"/>
      <c r="H118" s="488"/>
      <c r="I118" s="488"/>
      <c r="J118" s="488"/>
      <c r="K118" s="488"/>
      <c r="L118" s="488"/>
      <c r="M118" s="488"/>
      <c r="N118" s="488"/>
      <c r="O118" s="488"/>
      <c r="P118" s="488"/>
      <c r="Q118" s="513"/>
      <c r="R118" s="677">
        <f t="shared" si="1"/>
        <v>0</v>
      </c>
      <c r="S118" s="542"/>
      <c r="T118" s="542"/>
      <c r="U118" s="579"/>
      <c r="V118" s="594"/>
      <c r="W118" s="580"/>
      <c r="X118" s="607"/>
      <c r="Y118" s="618">
        <f>MONTH('４（金銭出納簿・前年度）'!$A118)</f>
        <v>1</v>
      </c>
    </row>
    <row r="119" spans="1:25" s="376" customFormat="1" ht="30" hidden="1" customHeight="1">
      <c r="A119" s="388"/>
      <c r="B119" s="409"/>
      <c r="C119" s="432"/>
      <c r="D119" s="455"/>
      <c r="E119" s="469"/>
      <c r="F119" s="488"/>
      <c r="G119" s="488"/>
      <c r="H119" s="488"/>
      <c r="I119" s="488"/>
      <c r="J119" s="488"/>
      <c r="K119" s="488"/>
      <c r="L119" s="488"/>
      <c r="M119" s="488"/>
      <c r="N119" s="488"/>
      <c r="O119" s="488"/>
      <c r="P119" s="488"/>
      <c r="Q119" s="513"/>
      <c r="R119" s="677">
        <f t="shared" si="1"/>
        <v>0</v>
      </c>
      <c r="S119" s="542"/>
      <c r="T119" s="542"/>
      <c r="U119" s="579"/>
      <c r="V119" s="594"/>
      <c r="W119" s="580"/>
      <c r="X119" s="607"/>
      <c r="Y119" s="618">
        <f>MONTH('４（金銭出納簿・前年度）'!$A119)</f>
        <v>1</v>
      </c>
    </row>
    <row r="120" spans="1:25" s="376" customFormat="1" ht="30" hidden="1" customHeight="1">
      <c r="A120" s="388"/>
      <c r="B120" s="409"/>
      <c r="C120" s="432"/>
      <c r="D120" s="455"/>
      <c r="E120" s="469"/>
      <c r="F120" s="488"/>
      <c r="G120" s="488"/>
      <c r="H120" s="488"/>
      <c r="I120" s="488"/>
      <c r="J120" s="488"/>
      <c r="K120" s="488"/>
      <c r="L120" s="488"/>
      <c r="M120" s="488"/>
      <c r="N120" s="488"/>
      <c r="O120" s="488"/>
      <c r="P120" s="488"/>
      <c r="Q120" s="513"/>
      <c r="R120" s="677">
        <f t="shared" si="1"/>
        <v>0</v>
      </c>
      <c r="S120" s="542"/>
      <c r="T120" s="542"/>
      <c r="U120" s="579"/>
      <c r="V120" s="594"/>
      <c r="W120" s="580"/>
      <c r="X120" s="607"/>
      <c r="Y120" s="618">
        <f>MONTH('４（金銭出納簿・前年度）'!$A120)</f>
        <v>1</v>
      </c>
    </row>
    <row r="121" spans="1:25" s="376" customFormat="1" ht="30" hidden="1" customHeight="1">
      <c r="A121" s="388"/>
      <c r="B121" s="409"/>
      <c r="C121" s="432"/>
      <c r="D121" s="455"/>
      <c r="E121" s="469"/>
      <c r="F121" s="488"/>
      <c r="G121" s="488"/>
      <c r="H121" s="488"/>
      <c r="I121" s="488"/>
      <c r="J121" s="488"/>
      <c r="K121" s="488"/>
      <c r="L121" s="488"/>
      <c r="M121" s="488"/>
      <c r="N121" s="488"/>
      <c r="O121" s="488"/>
      <c r="P121" s="488"/>
      <c r="Q121" s="513"/>
      <c r="R121" s="677">
        <f t="shared" si="1"/>
        <v>0</v>
      </c>
      <c r="S121" s="542"/>
      <c r="T121" s="542"/>
      <c r="U121" s="579"/>
      <c r="V121" s="594"/>
      <c r="W121" s="580"/>
      <c r="X121" s="607"/>
      <c r="Y121" s="618">
        <f>MONTH('４（金銭出納簿・前年度）'!$A121)</f>
        <v>1</v>
      </c>
    </row>
    <row r="122" spans="1:25" s="376" customFormat="1" ht="30" hidden="1" customHeight="1">
      <c r="A122" s="388"/>
      <c r="B122" s="409"/>
      <c r="C122" s="432"/>
      <c r="D122" s="455"/>
      <c r="E122" s="469"/>
      <c r="F122" s="488"/>
      <c r="G122" s="488"/>
      <c r="H122" s="488"/>
      <c r="I122" s="488"/>
      <c r="J122" s="488"/>
      <c r="K122" s="488"/>
      <c r="L122" s="488"/>
      <c r="M122" s="488"/>
      <c r="N122" s="488"/>
      <c r="O122" s="488"/>
      <c r="P122" s="488"/>
      <c r="Q122" s="513"/>
      <c r="R122" s="677">
        <f t="shared" si="1"/>
        <v>0</v>
      </c>
      <c r="S122" s="542"/>
      <c r="T122" s="542"/>
      <c r="U122" s="579"/>
      <c r="V122" s="594"/>
      <c r="W122" s="580"/>
      <c r="X122" s="607"/>
      <c r="Y122" s="618">
        <f>MONTH('４（金銭出納簿・前年度）'!$A122)</f>
        <v>1</v>
      </c>
    </row>
    <row r="123" spans="1:25" s="376" customFormat="1" ht="30" hidden="1" customHeight="1">
      <c r="A123" s="388"/>
      <c r="B123" s="409"/>
      <c r="C123" s="432"/>
      <c r="D123" s="455"/>
      <c r="E123" s="469"/>
      <c r="F123" s="488"/>
      <c r="G123" s="488"/>
      <c r="H123" s="488"/>
      <c r="I123" s="488"/>
      <c r="J123" s="488"/>
      <c r="K123" s="488"/>
      <c r="L123" s="488"/>
      <c r="M123" s="488"/>
      <c r="N123" s="488"/>
      <c r="O123" s="488"/>
      <c r="P123" s="488"/>
      <c r="Q123" s="513"/>
      <c r="R123" s="677">
        <f t="shared" si="1"/>
        <v>0</v>
      </c>
      <c r="S123" s="542"/>
      <c r="T123" s="542"/>
      <c r="U123" s="579"/>
      <c r="V123" s="594"/>
      <c r="W123" s="580"/>
      <c r="X123" s="607"/>
      <c r="Y123" s="618">
        <f>MONTH('４（金銭出納簿・前年度）'!$A123)</f>
        <v>1</v>
      </c>
    </row>
    <row r="124" spans="1:25" s="376" customFormat="1" ht="30" hidden="1" customHeight="1">
      <c r="A124" s="388"/>
      <c r="B124" s="409"/>
      <c r="C124" s="432"/>
      <c r="D124" s="455"/>
      <c r="E124" s="469"/>
      <c r="F124" s="488"/>
      <c r="G124" s="488"/>
      <c r="H124" s="488"/>
      <c r="I124" s="488"/>
      <c r="J124" s="488"/>
      <c r="K124" s="488"/>
      <c r="L124" s="488"/>
      <c r="M124" s="488"/>
      <c r="N124" s="488"/>
      <c r="O124" s="488"/>
      <c r="P124" s="488"/>
      <c r="Q124" s="513"/>
      <c r="R124" s="677">
        <f t="shared" si="1"/>
        <v>0</v>
      </c>
      <c r="S124" s="542"/>
      <c r="T124" s="542"/>
      <c r="U124" s="579"/>
      <c r="V124" s="594"/>
      <c r="W124" s="580"/>
      <c r="X124" s="607"/>
      <c r="Y124" s="618">
        <f>MONTH('４（金銭出納簿・前年度）'!$A124)</f>
        <v>1</v>
      </c>
    </row>
    <row r="125" spans="1:25" s="376" customFormat="1" ht="30" hidden="1" customHeight="1">
      <c r="A125" s="388"/>
      <c r="B125" s="409"/>
      <c r="C125" s="432"/>
      <c r="D125" s="455"/>
      <c r="E125" s="469"/>
      <c r="F125" s="488"/>
      <c r="G125" s="488"/>
      <c r="H125" s="488"/>
      <c r="I125" s="488"/>
      <c r="J125" s="488"/>
      <c r="K125" s="488"/>
      <c r="L125" s="488"/>
      <c r="M125" s="488"/>
      <c r="N125" s="488"/>
      <c r="O125" s="488"/>
      <c r="P125" s="488"/>
      <c r="Q125" s="513"/>
      <c r="R125" s="677">
        <f t="shared" si="1"/>
        <v>0</v>
      </c>
      <c r="S125" s="542"/>
      <c r="T125" s="542"/>
      <c r="U125" s="579"/>
      <c r="V125" s="594"/>
      <c r="W125" s="580"/>
      <c r="X125" s="607"/>
      <c r="Y125" s="618">
        <f>MONTH('４（金銭出納簿・前年度）'!$A125)</f>
        <v>1</v>
      </c>
    </row>
    <row r="126" spans="1:25" s="376" customFormat="1" ht="30" hidden="1" customHeight="1">
      <c r="A126" s="388"/>
      <c r="B126" s="409"/>
      <c r="C126" s="432"/>
      <c r="D126" s="455"/>
      <c r="E126" s="469"/>
      <c r="F126" s="488"/>
      <c r="G126" s="488"/>
      <c r="H126" s="488"/>
      <c r="I126" s="488"/>
      <c r="J126" s="488"/>
      <c r="K126" s="488"/>
      <c r="L126" s="488"/>
      <c r="M126" s="488"/>
      <c r="N126" s="488"/>
      <c r="O126" s="488"/>
      <c r="P126" s="488"/>
      <c r="Q126" s="513"/>
      <c r="R126" s="677">
        <f t="shared" si="1"/>
        <v>0</v>
      </c>
      <c r="S126" s="542"/>
      <c r="T126" s="542"/>
      <c r="U126" s="579"/>
      <c r="V126" s="594"/>
      <c r="W126" s="580"/>
      <c r="X126" s="607"/>
      <c r="Y126" s="618">
        <f>MONTH('４（金銭出納簿・前年度）'!$A126)</f>
        <v>1</v>
      </c>
    </row>
    <row r="127" spans="1:25" s="376" customFormat="1" ht="30" hidden="1" customHeight="1">
      <c r="A127" s="388"/>
      <c r="B127" s="409"/>
      <c r="C127" s="432"/>
      <c r="D127" s="455"/>
      <c r="E127" s="469"/>
      <c r="F127" s="488"/>
      <c r="G127" s="488"/>
      <c r="H127" s="488"/>
      <c r="I127" s="488"/>
      <c r="J127" s="488"/>
      <c r="K127" s="488"/>
      <c r="L127" s="488"/>
      <c r="M127" s="488"/>
      <c r="N127" s="488"/>
      <c r="O127" s="488"/>
      <c r="P127" s="488"/>
      <c r="Q127" s="513"/>
      <c r="R127" s="677">
        <f t="shared" si="1"/>
        <v>0</v>
      </c>
      <c r="S127" s="542"/>
      <c r="T127" s="542"/>
      <c r="U127" s="579"/>
      <c r="V127" s="594"/>
      <c r="W127" s="580"/>
      <c r="X127" s="607"/>
      <c r="Y127" s="618">
        <f>MONTH('４（金銭出納簿・前年度）'!$A127)</f>
        <v>1</v>
      </c>
    </row>
    <row r="128" spans="1:25" s="376" customFormat="1" ht="30" hidden="1" customHeight="1">
      <c r="A128" s="388"/>
      <c r="B128" s="409"/>
      <c r="C128" s="432"/>
      <c r="D128" s="455"/>
      <c r="E128" s="469"/>
      <c r="F128" s="488"/>
      <c r="G128" s="488"/>
      <c r="H128" s="488"/>
      <c r="I128" s="488"/>
      <c r="J128" s="488"/>
      <c r="K128" s="488"/>
      <c r="L128" s="488"/>
      <c r="M128" s="488"/>
      <c r="N128" s="488"/>
      <c r="O128" s="488"/>
      <c r="P128" s="488"/>
      <c r="Q128" s="513"/>
      <c r="R128" s="677">
        <f t="shared" si="1"/>
        <v>0</v>
      </c>
      <c r="S128" s="542"/>
      <c r="T128" s="542"/>
      <c r="U128" s="579"/>
      <c r="V128" s="594"/>
      <c r="W128" s="580"/>
      <c r="X128" s="607"/>
      <c r="Y128" s="618">
        <f>MONTH('４（金銭出納簿・前年度）'!$A128)</f>
        <v>1</v>
      </c>
    </row>
    <row r="129" spans="1:25" s="376" customFormat="1" ht="30" hidden="1" customHeight="1">
      <c r="A129" s="388"/>
      <c r="B129" s="409"/>
      <c r="C129" s="432"/>
      <c r="D129" s="455"/>
      <c r="E129" s="469"/>
      <c r="F129" s="488"/>
      <c r="G129" s="488"/>
      <c r="H129" s="488"/>
      <c r="I129" s="488"/>
      <c r="J129" s="488"/>
      <c r="K129" s="488"/>
      <c r="L129" s="488"/>
      <c r="M129" s="488"/>
      <c r="N129" s="488"/>
      <c r="O129" s="488"/>
      <c r="P129" s="488"/>
      <c r="Q129" s="513"/>
      <c r="R129" s="677">
        <f t="shared" si="1"/>
        <v>0</v>
      </c>
      <c r="S129" s="542"/>
      <c r="T129" s="542"/>
      <c r="U129" s="579"/>
      <c r="V129" s="594"/>
      <c r="W129" s="580"/>
      <c r="X129" s="607"/>
      <c r="Y129" s="618">
        <f>MONTH('４（金銭出納簿・前年度）'!$A129)</f>
        <v>1</v>
      </c>
    </row>
    <row r="130" spans="1:25" s="376" customFormat="1" ht="30" hidden="1" customHeight="1">
      <c r="A130" s="388"/>
      <c r="B130" s="409"/>
      <c r="C130" s="432"/>
      <c r="D130" s="455"/>
      <c r="E130" s="469"/>
      <c r="F130" s="488"/>
      <c r="G130" s="488"/>
      <c r="H130" s="488"/>
      <c r="I130" s="488"/>
      <c r="J130" s="488"/>
      <c r="K130" s="488"/>
      <c r="L130" s="488"/>
      <c r="M130" s="488"/>
      <c r="N130" s="488"/>
      <c r="O130" s="488"/>
      <c r="P130" s="488"/>
      <c r="Q130" s="513"/>
      <c r="R130" s="677">
        <f t="shared" si="1"/>
        <v>0</v>
      </c>
      <c r="S130" s="542"/>
      <c r="T130" s="542"/>
      <c r="U130" s="579"/>
      <c r="V130" s="594"/>
      <c r="W130" s="580"/>
      <c r="X130" s="607"/>
      <c r="Y130" s="618">
        <f>MONTH('４（金銭出納簿・前年度）'!$A130)</f>
        <v>1</v>
      </c>
    </row>
    <row r="131" spans="1:25" s="376" customFormat="1" ht="30" hidden="1" customHeight="1">
      <c r="A131" s="388"/>
      <c r="B131" s="409"/>
      <c r="C131" s="432"/>
      <c r="D131" s="455"/>
      <c r="E131" s="469"/>
      <c r="F131" s="488"/>
      <c r="G131" s="488"/>
      <c r="H131" s="488"/>
      <c r="I131" s="488"/>
      <c r="J131" s="488"/>
      <c r="K131" s="488"/>
      <c r="L131" s="488"/>
      <c r="M131" s="488"/>
      <c r="N131" s="488"/>
      <c r="O131" s="488"/>
      <c r="P131" s="488"/>
      <c r="Q131" s="513"/>
      <c r="R131" s="677">
        <f t="shared" si="1"/>
        <v>0</v>
      </c>
      <c r="S131" s="542"/>
      <c r="T131" s="542"/>
      <c r="U131" s="579"/>
      <c r="V131" s="594"/>
      <c r="W131" s="580"/>
      <c r="X131" s="607"/>
      <c r="Y131" s="618">
        <f>MONTH('４（金銭出納簿・前年度）'!$A131)</f>
        <v>1</v>
      </c>
    </row>
    <row r="132" spans="1:25" s="376" customFormat="1" ht="30" hidden="1" customHeight="1">
      <c r="A132" s="388"/>
      <c r="B132" s="409"/>
      <c r="C132" s="432"/>
      <c r="D132" s="455"/>
      <c r="E132" s="469"/>
      <c r="F132" s="488"/>
      <c r="G132" s="488"/>
      <c r="H132" s="488"/>
      <c r="I132" s="488"/>
      <c r="J132" s="488"/>
      <c r="K132" s="488"/>
      <c r="L132" s="488"/>
      <c r="M132" s="488"/>
      <c r="N132" s="488"/>
      <c r="O132" s="488"/>
      <c r="P132" s="488"/>
      <c r="Q132" s="513"/>
      <c r="R132" s="677">
        <f t="shared" si="1"/>
        <v>0</v>
      </c>
      <c r="S132" s="542"/>
      <c r="T132" s="542"/>
      <c r="U132" s="579"/>
      <c r="V132" s="594"/>
      <c r="W132" s="580"/>
      <c r="X132" s="607"/>
      <c r="Y132" s="618">
        <f>MONTH('４（金銭出納簿・前年度）'!$A132)</f>
        <v>1</v>
      </c>
    </row>
    <row r="133" spans="1:25" s="376" customFormat="1" ht="30" hidden="1" customHeight="1">
      <c r="A133" s="388"/>
      <c r="B133" s="409"/>
      <c r="C133" s="432"/>
      <c r="D133" s="455"/>
      <c r="E133" s="469"/>
      <c r="F133" s="488"/>
      <c r="G133" s="488"/>
      <c r="H133" s="488"/>
      <c r="I133" s="488"/>
      <c r="J133" s="488"/>
      <c r="K133" s="488"/>
      <c r="L133" s="488"/>
      <c r="M133" s="488"/>
      <c r="N133" s="488"/>
      <c r="O133" s="488"/>
      <c r="P133" s="488"/>
      <c r="Q133" s="513"/>
      <c r="R133" s="677">
        <f t="shared" si="1"/>
        <v>0</v>
      </c>
      <c r="S133" s="542"/>
      <c r="T133" s="542"/>
      <c r="U133" s="579"/>
      <c r="V133" s="594"/>
      <c r="W133" s="580"/>
      <c r="X133" s="607"/>
      <c r="Y133" s="618">
        <f>MONTH('４（金銭出納簿・前年度）'!$A133)</f>
        <v>1</v>
      </c>
    </row>
    <row r="134" spans="1:25" s="376" customFormat="1" ht="30" hidden="1" customHeight="1">
      <c r="A134" s="388"/>
      <c r="B134" s="409"/>
      <c r="C134" s="432"/>
      <c r="D134" s="455"/>
      <c r="E134" s="469"/>
      <c r="F134" s="488"/>
      <c r="G134" s="488"/>
      <c r="H134" s="488"/>
      <c r="I134" s="488"/>
      <c r="J134" s="488"/>
      <c r="K134" s="488"/>
      <c r="L134" s="488"/>
      <c r="M134" s="488"/>
      <c r="N134" s="488"/>
      <c r="O134" s="488"/>
      <c r="P134" s="488"/>
      <c r="Q134" s="513"/>
      <c r="R134" s="677">
        <f t="shared" si="1"/>
        <v>0</v>
      </c>
      <c r="S134" s="542"/>
      <c r="T134" s="542"/>
      <c r="U134" s="579"/>
      <c r="V134" s="594"/>
      <c r="W134" s="580"/>
      <c r="X134" s="607"/>
      <c r="Y134" s="618">
        <f>MONTH('４（金銭出納簿・前年度）'!$A134)</f>
        <v>1</v>
      </c>
    </row>
    <row r="135" spans="1:25" s="376" customFormat="1" ht="30" hidden="1" customHeight="1">
      <c r="A135" s="388"/>
      <c r="B135" s="409"/>
      <c r="C135" s="432"/>
      <c r="D135" s="455"/>
      <c r="E135" s="469"/>
      <c r="F135" s="488"/>
      <c r="G135" s="488"/>
      <c r="H135" s="488"/>
      <c r="I135" s="488"/>
      <c r="J135" s="488"/>
      <c r="K135" s="488"/>
      <c r="L135" s="488"/>
      <c r="M135" s="488"/>
      <c r="N135" s="488"/>
      <c r="O135" s="488"/>
      <c r="P135" s="488"/>
      <c r="Q135" s="513"/>
      <c r="R135" s="677">
        <f t="shared" si="1"/>
        <v>0</v>
      </c>
      <c r="S135" s="542"/>
      <c r="T135" s="542"/>
      <c r="U135" s="579"/>
      <c r="V135" s="594"/>
      <c r="W135" s="580"/>
      <c r="X135" s="607"/>
      <c r="Y135" s="618">
        <f>MONTH('４（金銭出納簿・前年度）'!$A135)</f>
        <v>1</v>
      </c>
    </row>
    <row r="136" spans="1:25" s="376" customFormat="1" ht="30" hidden="1" customHeight="1">
      <c r="A136" s="388"/>
      <c r="B136" s="409"/>
      <c r="C136" s="432"/>
      <c r="D136" s="455"/>
      <c r="E136" s="469"/>
      <c r="F136" s="488"/>
      <c r="G136" s="488"/>
      <c r="H136" s="488"/>
      <c r="I136" s="488"/>
      <c r="J136" s="488"/>
      <c r="K136" s="488"/>
      <c r="L136" s="488"/>
      <c r="M136" s="488"/>
      <c r="N136" s="488"/>
      <c r="O136" s="488"/>
      <c r="P136" s="488"/>
      <c r="Q136" s="513"/>
      <c r="R136" s="677">
        <f t="shared" si="1"/>
        <v>0</v>
      </c>
      <c r="S136" s="542"/>
      <c r="T136" s="542"/>
      <c r="U136" s="579"/>
      <c r="V136" s="594"/>
      <c r="W136" s="580"/>
      <c r="X136" s="607"/>
      <c r="Y136" s="618">
        <f>MONTH('４（金銭出納簿・前年度）'!$A136)</f>
        <v>1</v>
      </c>
    </row>
    <row r="137" spans="1:25" s="376" customFormat="1" ht="30" hidden="1" customHeight="1">
      <c r="A137" s="388"/>
      <c r="B137" s="409"/>
      <c r="C137" s="432"/>
      <c r="D137" s="455"/>
      <c r="E137" s="469"/>
      <c r="F137" s="488"/>
      <c r="G137" s="488"/>
      <c r="H137" s="488"/>
      <c r="I137" s="488"/>
      <c r="J137" s="488"/>
      <c r="K137" s="488"/>
      <c r="L137" s="488"/>
      <c r="M137" s="488"/>
      <c r="N137" s="488"/>
      <c r="O137" s="488"/>
      <c r="P137" s="488"/>
      <c r="Q137" s="513"/>
      <c r="R137" s="677">
        <f t="shared" si="1"/>
        <v>0</v>
      </c>
      <c r="S137" s="542"/>
      <c r="T137" s="542"/>
      <c r="U137" s="579"/>
      <c r="V137" s="594"/>
      <c r="W137" s="580"/>
      <c r="X137" s="607"/>
      <c r="Y137" s="618">
        <f>MONTH('４（金銭出納簿・前年度）'!$A137)</f>
        <v>1</v>
      </c>
    </row>
    <row r="138" spans="1:25" s="376" customFormat="1" ht="30" hidden="1" customHeight="1">
      <c r="A138" s="388"/>
      <c r="B138" s="409"/>
      <c r="C138" s="432"/>
      <c r="D138" s="455"/>
      <c r="E138" s="469"/>
      <c r="F138" s="488"/>
      <c r="G138" s="488"/>
      <c r="H138" s="488"/>
      <c r="I138" s="488"/>
      <c r="J138" s="488"/>
      <c r="K138" s="488"/>
      <c r="L138" s="488"/>
      <c r="M138" s="488"/>
      <c r="N138" s="488"/>
      <c r="O138" s="488"/>
      <c r="P138" s="488"/>
      <c r="Q138" s="513"/>
      <c r="R138" s="677">
        <f t="shared" ref="R138:R201" si="2">+R137+C138-SUM(D138:Q138)</f>
        <v>0</v>
      </c>
      <c r="S138" s="542"/>
      <c r="T138" s="542"/>
      <c r="U138" s="579"/>
      <c r="V138" s="594"/>
      <c r="W138" s="580"/>
      <c r="X138" s="607"/>
      <c r="Y138" s="618">
        <f>MONTH('４（金銭出納簿・前年度）'!$A138)</f>
        <v>1</v>
      </c>
    </row>
    <row r="139" spans="1:25" s="376" customFormat="1" ht="30" hidden="1" customHeight="1">
      <c r="A139" s="388"/>
      <c r="B139" s="409"/>
      <c r="C139" s="432"/>
      <c r="D139" s="455"/>
      <c r="E139" s="469"/>
      <c r="F139" s="488"/>
      <c r="G139" s="488"/>
      <c r="H139" s="488"/>
      <c r="I139" s="488"/>
      <c r="J139" s="488"/>
      <c r="K139" s="488"/>
      <c r="L139" s="488"/>
      <c r="M139" s="488"/>
      <c r="N139" s="488"/>
      <c r="O139" s="488"/>
      <c r="P139" s="488"/>
      <c r="Q139" s="513"/>
      <c r="R139" s="677">
        <f t="shared" si="2"/>
        <v>0</v>
      </c>
      <c r="S139" s="542"/>
      <c r="T139" s="542"/>
      <c r="U139" s="579"/>
      <c r="V139" s="594"/>
      <c r="W139" s="580"/>
      <c r="X139" s="607"/>
      <c r="Y139" s="618">
        <f>MONTH('４（金銭出納簿・前年度）'!$A139)</f>
        <v>1</v>
      </c>
    </row>
    <row r="140" spans="1:25" s="376" customFormat="1" ht="30" hidden="1" customHeight="1">
      <c r="A140" s="388"/>
      <c r="B140" s="409"/>
      <c r="C140" s="432"/>
      <c r="D140" s="455"/>
      <c r="E140" s="469"/>
      <c r="F140" s="488"/>
      <c r="G140" s="488"/>
      <c r="H140" s="488"/>
      <c r="I140" s="488"/>
      <c r="J140" s="488"/>
      <c r="K140" s="488"/>
      <c r="L140" s="488"/>
      <c r="M140" s="488"/>
      <c r="N140" s="488"/>
      <c r="O140" s="488"/>
      <c r="P140" s="488"/>
      <c r="Q140" s="513"/>
      <c r="R140" s="677">
        <f t="shared" si="2"/>
        <v>0</v>
      </c>
      <c r="S140" s="542"/>
      <c r="T140" s="542"/>
      <c r="U140" s="579"/>
      <c r="V140" s="594"/>
      <c r="W140" s="580"/>
      <c r="X140" s="607"/>
      <c r="Y140" s="618">
        <f>MONTH('４（金銭出納簿・前年度）'!$A140)</f>
        <v>1</v>
      </c>
    </row>
    <row r="141" spans="1:25" s="376" customFormat="1" ht="30" hidden="1" customHeight="1">
      <c r="A141" s="388"/>
      <c r="B141" s="409"/>
      <c r="C141" s="432"/>
      <c r="D141" s="455"/>
      <c r="E141" s="469"/>
      <c r="F141" s="488"/>
      <c r="G141" s="488"/>
      <c r="H141" s="488"/>
      <c r="I141" s="488"/>
      <c r="J141" s="488"/>
      <c r="K141" s="488"/>
      <c r="L141" s="488"/>
      <c r="M141" s="488"/>
      <c r="N141" s="488"/>
      <c r="O141" s="488"/>
      <c r="P141" s="488"/>
      <c r="Q141" s="513"/>
      <c r="R141" s="677">
        <f t="shared" si="2"/>
        <v>0</v>
      </c>
      <c r="S141" s="542"/>
      <c r="T141" s="542"/>
      <c r="U141" s="579"/>
      <c r="V141" s="594"/>
      <c r="W141" s="580"/>
      <c r="X141" s="607"/>
      <c r="Y141" s="618">
        <f>MONTH('４（金銭出納簿・前年度）'!$A141)</f>
        <v>1</v>
      </c>
    </row>
    <row r="142" spans="1:25" s="376" customFormat="1" ht="30" hidden="1" customHeight="1">
      <c r="A142" s="388"/>
      <c r="B142" s="409"/>
      <c r="C142" s="432"/>
      <c r="D142" s="455"/>
      <c r="E142" s="469"/>
      <c r="F142" s="488"/>
      <c r="G142" s="488"/>
      <c r="H142" s="488"/>
      <c r="I142" s="488"/>
      <c r="J142" s="488"/>
      <c r="K142" s="488"/>
      <c r="L142" s="488"/>
      <c r="M142" s="488"/>
      <c r="N142" s="488"/>
      <c r="O142" s="488"/>
      <c r="P142" s="488"/>
      <c r="Q142" s="513"/>
      <c r="R142" s="677">
        <f t="shared" si="2"/>
        <v>0</v>
      </c>
      <c r="S142" s="542"/>
      <c r="T142" s="542"/>
      <c r="U142" s="579"/>
      <c r="V142" s="594"/>
      <c r="W142" s="580"/>
      <c r="X142" s="607"/>
      <c r="Y142" s="618">
        <f>MONTH('４（金銭出納簿・前年度）'!$A142)</f>
        <v>1</v>
      </c>
    </row>
    <row r="143" spans="1:25" s="376" customFormat="1" ht="30" hidden="1" customHeight="1">
      <c r="A143" s="388"/>
      <c r="B143" s="409"/>
      <c r="C143" s="432"/>
      <c r="D143" s="455"/>
      <c r="E143" s="469"/>
      <c r="F143" s="488"/>
      <c r="G143" s="488"/>
      <c r="H143" s="488"/>
      <c r="I143" s="488"/>
      <c r="J143" s="488"/>
      <c r="K143" s="488"/>
      <c r="L143" s="488"/>
      <c r="M143" s="488"/>
      <c r="N143" s="488"/>
      <c r="O143" s="488"/>
      <c r="P143" s="488"/>
      <c r="Q143" s="513"/>
      <c r="R143" s="677">
        <f t="shared" si="2"/>
        <v>0</v>
      </c>
      <c r="S143" s="542"/>
      <c r="T143" s="542"/>
      <c r="U143" s="579"/>
      <c r="V143" s="594"/>
      <c r="W143" s="580"/>
      <c r="X143" s="607"/>
      <c r="Y143" s="618">
        <f>MONTH('４（金銭出納簿・前年度）'!$A143)</f>
        <v>1</v>
      </c>
    </row>
    <row r="144" spans="1:25" s="376" customFormat="1" ht="30" hidden="1" customHeight="1">
      <c r="A144" s="388"/>
      <c r="B144" s="409"/>
      <c r="C144" s="432"/>
      <c r="D144" s="455"/>
      <c r="E144" s="469"/>
      <c r="F144" s="488"/>
      <c r="G144" s="488"/>
      <c r="H144" s="488"/>
      <c r="I144" s="488"/>
      <c r="J144" s="488"/>
      <c r="K144" s="488"/>
      <c r="L144" s="488"/>
      <c r="M144" s="488"/>
      <c r="N144" s="488"/>
      <c r="O144" s="488"/>
      <c r="P144" s="488"/>
      <c r="Q144" s="513"/>
      <c r="R144" s="677">
        <f t="shared" si="2"/>
        <v>0</v>
      </c>
      <c r="S144" s="542"/>
      <c r="T144" s="542"/>
      <c r="U144" s="579"/>
      <c r="V144" s="594"/>
      <c r="W144" s="580"/>
      <c r="X144" s="607"/>
      <c r="Y144" s="618">
        <f>MONTH('４（金銭出納簿・前年度）'!$A144)</f>
        <v>1</v>
      </c>
    </row>
    <row r="145" spans="1:25" s="376" customFormat="1" ht="30" hidden="1" customHeight="1">
      <c r="A145" s="388"/>
      <c r="B145" s="409"/>
      <c r="C145" s="432"/>
      <c r="D145" s="455"/>
      <c r="E145" s="469"/>
      <c r="F145" s="488"/>
      <c r="G145" s="488"/>
      <c r="H145" s="488"/>
      <c r="I145" s="488"/>
      <c r="J145" s="488"/>
      <c r="K145" s="488"/>
      <c r="L145" s="488"/>
      <c r="M145" s="488"/>
      <c r="N145" s="488"/>
      <c r="O145" s="488"/>
      <c r="P145" s="488"/>
      <c r="Q145" s="513"/>
      <c r="R145" s="677">
        <f t="shared" si="2"/>
        <v>0</v>
      </c>
      <c r="S145" s="542"/>
      <c r="T145" s="542"/>
      <c r="U145" s="579"/>
      <c r="V145" s="594"/>
      <c r="W145" s="580"/>
      <c r="X145" s="607"/>
      <c r="Y145" s="618">
        <f>MONTH('４（金銭出納簿・前年度）'!$A145)</f>
        <v>1</v>
      </c>
    </row>
    <row r="146" spans="1:25" s="376" customFormat="1" ht="30" hidden="1" customHeight="1">
      <c r="A146" s="388"/>
      <c r="B146" s="409"/>
      <c r="C146" s="432"/>
      <c r="D146" s="455"/>
      <c r="E146" s="469"/>
      <c r="F146" s="488"/>
      <c r="G146" s="488"/>
      <c r="H146" s="488"/>
      <c r="I146" s="488"/>
      <c r="J146" s="488"/>
      <c r="K146" s="488"/>
      <c r="L146" s="488"/>
      <c r="M146" s="488"/>
      <c r="N146" s="488"/>
      <c r="O146" s="488"/>
      <c r="P146" s="488"/>
      <c r="Q146" s="513"/>
      <c r="R146" s="677">
        <f t="shared" si="2"/>
        <v>0</v>
      </c>
      <c r="S146" s="542"/>
      <c r="T146" s="542"/>
      <c r="U146" s="579"/>
      <c r="V146" s="594"/>
      <c r="W146" s="580"/>
      <c r="X146" s="607"/>
      <c r="Y146" s="618">
        <f>MONTH('４（金銭出納簿・前年度）'!$A146)</f>
        <v>1</v>
      </c>
    </row>
    <row r="147" spans="1:25" s="376" customFormat="1" ht="30" hidden="1" customHeight="1">
      <c r="A147" s="388"/>
      <c r="B147" s="409"/>
      <c r="C147" s="432"/>
      <c r="D147" s="455"/>
      <c r="E147" s="469"/>
      <c r="F147" s="488"/>
      <c r="G147" s="488"/>
      <c r="H147" s="488"/>
      <c r="I147" s="488"/>
      <c r="J147" s="488"/>
      <c r="K147" s="488"/>
      <c r="L147" s="488"/>
      <c r="M147" s="488"/>
      <c r="N147" s="488"/>
      <c r="O147" s="488"/>
      <c r="P147" s="488"/>
      <c r="Q147" s="513"/>
      <c r="R147" s="677">
        <f t="shared" si="2"/>
        <v>0</v>
      </c>
      <c r="S147" s="542"/>
      <c r="T147" s="542"/>
      <c r="U147" s="579"/>
      <c r="V147" s="594"/>
      <c r="W147" s="580"/>
      <c r="X147" s="607"/>
      <c r="Y147" s="618">
        <f>MONTH('４（金銭出納簿・前年度）'!$A147)</f>
        <v>1</v>
      </c>
    </row>
    <row r="148" spans="1:25" s="376" customFormat="1" ht="30" hidden="1" customHeight="1">
      <c r="A148" s="388"/>
      <c r="B148" s="409"/>
      <c r="C148" s="432"/>
      <c r="D148" s="455"/>
      <c r="E148" s="469"/>
      <c r="F148" s="488"/>
      <c r="G148" s="488"/>
      <c r="H148" s="488"/>
      <c r="I148" s="488"/>
      <c r="J148" s="488"/>
      <c r="K148" s="488"/>
      <c r="L148" s="488"/>
      <c r="M148" s="488"/>
      <c r="N148" s="488"/>
      <c r="O148" s="488"/>
      <c r="P148" s="488"/>
      <c r="Q148" s="513"/>
      <c r="R148" s="677">
        <f t="shared" si="2"/>
        <v>0</v>
      </c>
      <c r="S148" s="542"/>
      <c r="T148" s="542"/>
      <c r="U148" s="579"/>
      <c r="V148" s="594"/>
      <c r="W148" s="580"/>
      <c r="X148" s="607"/>
      <c r="Y148" s="618">
        <f>MONTH('４（金銭出納簿・前年度）'!$A148)</f>
        <v>1</v>
      </c>
    </row>
    <row r="149" spans="1:25" s="376" customFormat="1" ht="30" hidden="1" customHeight="1">
      <c r="A149" s="388"/>
      <c r="B149" s="409"/>
      <c r="C149" s="432"/>
      <c r="D149" s="455"/>
      <c r="E149" s="469"/>
      <c r="F149" s="488"/>
      <c r="G149" s="488"/>
      <c r="H149" s="488"/>
      <c r="I149" s="488"/>
      <c r="J149" s="488"/>
      <c r="K149" s="488"/>
      <c r="L149" s="488"/>
      <c r="M149" s="488"/>
      <c r="N149" s="488"/>
      <c r="O149" s="488"/>
      <c r="P149" s="488"/>
      <c r="Q149" s="513"/>
      <c r="R149" s="677">
        <f t="shared" si="2"/>
        <v>0</v>
      </c>
      <c r="S149" s="542"/>
      <c r="T149" s="542"/>
      <c r="U149" s="579"/>
      <c r="V149" s="594"/>
      <c r="W149" s="580"/>
      <c r="X149" s="607"/>
      <c r="Y149" s="618">
        <f>MONTH('４（金銭出納簿・前年度）'!$A149)</f>
        <v>1</v>
      </c>
    </row>
    <row r="150" spans="1:25" s="376" customFormat="1" ht="30" hidden="1" customHeight="1">
      <c r="A150" s="388"/>
      <c r="B150" s="409"/>
      <c r="C150" s="432"/>
      <c r="D150" s="455"/>
      <c r="E150" s="469"/>
      <c r="F150" s="488"/>
      <c r="G150" s="488"/>
      <c r="H150" s="488"/>
      <c r="I150" s="488"/>
      <c r="J150" s="488"/>
      <c r="K150" s="488"/>
      <c r="L150" s="488"/>
      <c r="M150" s="488"/>
      <c r="N150" s="488"/>
      <c r="O150" s="488"/>
      <c r="P150" s="488"/>
      <c r="Q150" s="513"/>
      <c r="R150" s="677">
        <f t="shared" si="2"/>
        <v>0</v>
      </c>
      <c r="S150" s="542"/>
      <c r="T150" s="542"/>
      <c r="U150" s="579"/>
      <c r="V150" s="594"/>
      <c r="W150" s="580"/>
      <c r="X150" s="607"/>
      <c r="Y150" s="618">
        <f>MONTH('４（金銭出納簿・前年度）'!$A150)</f>
        <v>1</v>
      </c>
    </row>
    <row r="151" spans="1:25" s="376" customFormat="1" ht="30" hidden="1" customHeight="1">
      <c r="A151" s="388"/>
      <c r="B151" s="409"/>
      <c r="C151" s="432"/>
      <c r="D151" s="455"/>
      <c r="E151" s="469"/>
      <c r="F151" s="488"/>
      <c r="G151" s="488"/>
      <c r="H151" s="488"/>
      <c r="I151" s="488"/>
      <c r="J151" s="488"/>
      <c r="K151" s="488"/>
      <c r="L151" s="488"/>
      <c r="M151" s="488"/>
      <c r="N151" s="488"/>
      <c r="O151" s="488"/>
      <c r="P151" s="488"/>
      <c r="Q151" s="513"/>
      <c r="R151" s="677">
        <f t="shared" si="2"/>
        <v>0</v>
      </c>
      <c r="S151" s="542"/>
      <c r="T151" s="542"/>
      <c r="U151" s="579"/>
      <c r="V151" s="594"/>
      <c r="W151" s="580"/>
      <c r="X151" s="607"/>
      <c r="Y151" s="618">
        <f>MONTH('４（金銭出納簿・前年度）'!$A151)</f>
        <v>1</v>
      </c>
    </row>
    <row r="152" spans="1:25" s="376" customFormat="1" ht="30" hidden="1" customHeight="1">
      <c r="A152" s="388"/>
      <c r="B152" s="409"/>
      <c r="C152" s="432"/>
      <c r="D152" s="455"/>
      <c r="E152" s="469"/>
      <c r="F152" s="488"/>
      <c r="G152" s="488"/>
      <c r="H152" s="488"/>
      <c r="I152" s="488"/>
      <c r="J152" s="488"/>
      <c r="K152" s="488"/>
      <c r="L152" s="488"/>
      <c r="M152" s="488"/>
      <c r="N152" s="488"/>
      <c r="O152" s="488"/>
      <c r="P152" s="488"/>
      <c r="Q152" s="513"/>
      <c r="R152" s="677">
        <f t="shared" si="2"/>
        <v>0</v>
      </c>
      <c r="S152" s="542"/>
      <c r="T152" s="542"/>
      <c r="U152" s="579"/>
      <c r="V152" s="594"/>
      <c r="W152" s="580"/>
      <c r="X152" s="607"/>
      <c r="Y152" s="618">
        <f>MONTH('４（金銭出納簿・前年度）'!$A152)</f>
        <v>1</v>
      </c>
    </row>
    <row r="153" spans="1:25" s="376" customFormat="1" ht="30" hidden="1" customHeight="1">
      <c r="A153" s="388"/>
      <c r="B153" s="409"/>
      <c r="C153" s="432"/>
      <c r="D153" s="455"/>
      <c r="E153" s="469"/>
      <c r="F153" s="488"/>
      <c r="G153" s="488"/>
      <c r="H153" s="488"/>
      <c r="I153" s="488"/>
      <c r="J153" s="488"/>
      <c r="K153" s="488"/>
      <c r="L153" s="488"/>
      <c r="M153" s="488"/>
      <c r="N153" s="488"/>
      <c r="O153" s="488"/>
      <c r="P153" s="488"/>
      <c r="Q153" s="513"/>
      <c r="R153" s="677">
        <f t="shared" si="2"/>
        <v>0</v>
      </c>
      <c r="S153" s="542"/>
      <c r="T153" s="542"/>
      <c r="U153" s="579"/>
      <c r="V153" s="594"/>
      <c r="W153" s="580"/>
      <c r="X153" s="607"/>
      <c r="Y153" s="618">
        <f>MONTH('４（金銭出納簿・前年度）'!$A153)</f>
        <v>1</v>
      </c>
    </row>
    <row r="154" spans="1:25" s="376" customFormat="1" ht="30" hidden="1" customHeight="1">
      <c r="A154" s="388"/>
      <c r="B154" s="409"/>
      <c r="C154" s="432"/>
      <c r="D154" s="455"/>
      <c r="E154" s="469"/>
      <c r="F154" s="488"/>
      <c r="G154" s="488"/>
      <c r="H154" s="488"/>
      <c r="I154" s="488"/>
      <c r="J154" s="488"/>
      <c r="K154" s="488"/>
      <c r="L154" s="488"/>
      <c r="M154" s="488"/>
      <c r="N154" s="488"/>
      <c r="O154" s="488"/>
      <c r="P154" s="488"/>
      <c r="Q154" s="513"/>
      <c r="R154" s="677">
        <f t="shared" si="2"/>
        <v>0</v>
      </c>
      <c r="S154" s="542"/>
      <c r="T154" s="542"/>
      <c r="U154" s="579"/>
      <c r="V154" s="594"/>
      <c r="W154" s="580"/>
      <c r="X154" s="607"/>
      <c r="Y154" s="618">
        <f>MONTH('４（金銭出納簿・前年度）'!$A154)</f>
        <v>1</v>
      </c>
    </row>
    <row r="155" spans="1:25" s="376" customFormat="1" ht="30" hidden="1" customHeight="1">
      <c r="A155" s="388"/>
      <c r="B155" s="409"/>
      <c r="C155" s="432"/>
      <c r="D155" s="455"/>
      <c r="E155" s="469"/>
      <c r="F155" s="488"/>
      <c r="G155" s="488"/>
      <c r="H155" s="488"/>
      <c r="I155" s="488"/>
      <c r="J155" s="488"/>
      <c r="K155" s="488"/>
      <c r="L155" s="488"/>
      <c r="M155" s="488"/>
      <c r="N155" s="488"/>
      <c r="O155" s="488"/>
      <c r="P155" s="488"/>
      <c r="Q155" s="513"/>
      <c r="R155" s="677">
        <f t="shared" si="2"/>
        <v>0</v>
      </c>
      <c r="S155" s="542"/>
      <c r="T155" s="542"/>
      <c r="U155" s="579"/>
      <c r="V155" s="594"/>
      <c r="W155" s="580"/>
      <c r="X155" s="607"/>
      <c r="Y155" s="618">
        <f>MONTH('４（金銭出納簿・前年度）'!$A155)</f>
        <v>1</v>
      </c>
    </row>
    <row r="156" spans="1:25" s="376" customFormat="1" ht="30" hidden="1" customHeight="1">
      <c r="A156" s="388"/>
      <c r="B156" s="409"/>
      <c r="C156" s="432"/>
      <c r="D156" s="455"/>
      <c r="E156" s="469"/>
      <c r="F156" s="488"/>
      <c r="G156" s="488"/>
      <c r="H156" s="488"/>
      <c r="I156" s="488"/>
      <c r="J156" s="488"/>
      <c r="K156" s="488"/>
      <c r="L156" s="488"/>
      <c r="M156" s="488"/>
      <c r="N156" s="488"/>
      <c r="O156" s="488"/>
      <c r="P156" s="488"/>
      <c r="Q156" s="513"/>
      <c r="R156" s="677">
        <f t="shared" si="2"/>
        <v>0</v>
      </c>
      <c r="S156" s="542"/>
      <c r="T156" s="542"/>
      <c r="U156" s="579"/>
      <c r="V156" s="594"/>
      <c r="W156" s="580"/>
      <c r="X156" s="607"/>
      <c r="Y156" s="618">
        <f>MONTH('４（金銭出納簿・前年度）'!$A156)</f>
        <v>1</v>
      </c>
    </row>
    <row r="157" spans="1:25" s="376" customFormat="1" ht="30" hidden="1" customHeight="1">
      <c r="A157" s="388"/>
      <c r="B157" s="409"/>
      <c r="C157" s="432"/>
      <c r="D157" s="455"/>
      <c r="E157" s="469"/>
      <c r="F157" s="488"/>
      <c r="G157" s="488"/>
      <c r="H157" s="488"/>
      <c r="I157" s="488"/>
      <c r="J157" s="488"/>
      <c r="K157" s="488"/>
      <c r="L157" s="488"/>
      <c r="M157" s="488"/>
      <c r="N157" s="488"/>
      <c r="O157" s="488"/>
      <c r="P157" s="488"/>
      <c r="Q157" s="513"/>
      <c r="R157" s="677">
        <f t="shared" si="2"/>
        <v>0</v>
      </c>
      <c r="S157" s="542"/>
      <c r="T157" s="542"/>
      <c r="U157" s="579"/>
      <c r="V157" s="594"/>
      <c r="W157" s="580"/>
      <c r="X157" s="607"/>
      <c r="Y157" s="618">
        <f>MONTH('４（金銭出納簿・前年度）'!$A157)</f>
        <v>1</v>
      </c>
    </row>
    <row r="158" spans="1:25" s="376" customFormat="1" ht="30" hidden="1" customHeight="1">
      <c r="A158" s="388"/>
      <c r="B158" s="409"/>
      <c r="C158" s="432"/>
      <c r="D158" s="455"/>
      <c r="E158" s="469"/>
      <c r="F158" s="488"/>
      <c r="G158" s="488"/>
      <c r="H158" s="488"/>
      <c r="I158" s="488"/>
      <c r="J158" s="488"/>
      <c r="K158" s="488"/>
      <c r="L158" s="488"/>
      <c r="M158" s="488"/>
      <c r="N158" s="488"/>
      <c r="O158" s="488"/>
      <c r="P158" s="488"/>
      <c r="Q158" s="513"/>
      <c r="R158" s="677">
        <f t="shared" si="2"/>
        <v>0</v>
      </c>
      <c r="S158" s="542"/>
      <c r="T158" s="542"/>
      <c r="U158" s="579"/>
      <c r="V158" s="594"/>
      <c r="W158" s="580"/>
      <c r="X158" s="607"/>
      <c r="Y158" s="618">
        <f>MONTH('４（金銭出納簿・前年度）'!$A158)</f>
        <v>1</v>
      </c>
    </row>
    <row r="159" spans="1:25" s="376" customFormat="1" ht="30" hidden="1" customHeight="1">
      <c r="A159" s="388"/>
      <c r="B159" s="409"/>
      <c r="C159" s="432"/>
      <c r="D159" s="455"/>
      <c r="E159" s="469"/>
      <c r="F159" s="488"/>
      <c r="G159" s="488"/>
      <c r="H159" s="488"/>
      <c r="I159" s="488"/>
      <c r="J159" s="488"/>
      <c r="K159" s="488"/>
      <c r="L159" s="488"/>
      <c r="M159" s="488"/>
      <c r="N159" s="488"/>
      <c r="O159" s="488"/>
      <c r="P159" s="488"/>
      <c r="Q159" s="513"/>
      <c r="R159" s="677">
        <f t="shared" si="2"/>
        <v>0</v>
      </c>
      <c r="S159" s="542"/>
      <c r="T159" s="542"/>
      <c r="U159" s="579"/>
      <c r="V159" s="594"/>
      <c r="W159" s="580"/>
      <c r="X159" s="607"/>
      <c r="Y159" s="618">
        <f>MONTH('４（金銭出納簿・前年度）'!$A159)</f>
        <v>1</v>
      </c>
    </row>
    <row r="160" spans="1:25" s="376" customFormat="1" ht="30" hidden="1" customHeight="1">
      <c r="A160" s="388"/>
      <c r="B160" s="409"/>
      <c r="C160" s="432"/>
      <c r="D160" s="455"/>
      <c r="E160" s="469"/>
      <c r="F160" s="488"/>
      <c r="G160" s="488"/>
      <c r="H160" s="488"/>
      <c r="I160" s="488"/>
      <c r="J160" s="488"/>
      <c r="K160" s="488"/>
      <c r="L160" s="488"/>
      <c r="M160" s="488"/>
      <c r="N160" s="488"/>
      <c r="O160" s="488"/>
      <c r="P160" s="488"/>
      <c r="Q160" s="513"/>
      <c r="R160" s="677">
        <f t="shared" si="2"/>
        <v>0</v>
      </c>
      <c r="S160" s="542"/>
      <c r="T160" s="542"/>
      <c r="U160" s="579"/>
      <c r="V160" s="594"/>
      <c r="W160" s="580"/>
      <c r="X160" s="607"/>
      <c r="Y160" s="618">
        <f>MONTH('４（金銭出納簿・前年度）'!$A160)</f>
        <v>1</v>
      </c>
    </row>
    <row r="161" spans="1:25" s="376" customFormat="1" ht="30" hidden="1" customHeight="1">
      <c r="A161" s="388"/>
      <c r="B161" s="409"/>
      <c r="C161" s="432"/>
      <c r="D161" s="455"/>
      <c r="E161" s="469"/>
      <c r="F161" s="488"/>
      <c r="G161" s="488"/>
      <c r="H161" s="488"/>
      <c r="I161" s="488"/>
      <c r="J161" s="488"/>
      <c r="K161" s="488"/>
      <c r="L161" s="488"/>
      <c r="M161" s="488"/>
      <c r="N161" s="488"/>
      <c r="O161" s="488"/>
      <c r="P161" s="488"/>
      <c r="Q161" s="513"/>
      <c r="R161" s="677">
        <f t="shared" si="2"/>
        <v>0</v>
      </c>
      <c r="S161" s="542"/>
      <c r="T161" s="542"/>
      <c r="U161" s="579"/>
      <c r="V161" s="594"/>
      <c r="W161" s="580"/>
      <c r="X161" s="607"/>
      <c r="Y161" s="618">
        <f>MONTH('４（金銭出納簿・前年度）'!$A161)</f>
        <v>1</v>
      </c>
    </row>
    <row r="162" spans="1:25" s="376" customFormat="1" ht="30" hidden="1" customHeight="1">
      <c r="A162" s="388"/>
      <c r="B162" s="409"/>
      <c r="C162" s="432"/>
      <c r="D162" s="455"/>
      <c r="E162" s="469"/>
      <c r="F162" s="488"/>
      <c r="G162" s="488"/>
      <c r="H162" s="488"/>
      <c r="I162" s="488"/>
      <c r="J162" s="488"/>
      <c r="K162" s="488"/>
      <c r="L162" s="488"/>
      <c r="M162" s="488"/>
      <c r="N162" s="488"/>
      <c r="O162" s="488"/>
      <c r="P162" s="488"/>
      <c r="Q162" s="513"/>
      <c r="R162" s="677">
        <f t="shared" si="2"/>
        <v>0</v>
      </c>
      <c r="S162" s="542"/>
      <c r="T162" s="542"/>
      <c r="U162" s="579"/>
      <c r="V162" s="594"/>
      <c r="W162" s="580"/>
      <c r="X162" s="607"/>
      <c r="Y162" s="618">
        <f>MONTH('４（金銭出納簿・前年度）'!$A162)</f>
        <v>1</v>
      </c>
    </row>
    <row r="163" spans="1:25" s="376" customFormat="1" ht="30" hidden="1" customHeight="1">
      <c r="A163" s="388"/>
      <c r="B163" s="409"/>
      <c r="C163" s="432"/>
      <c r="D163" s="455"/>
      <c r="E163" s="469"/>
      <c r="F163" s="488"/>
      <c r="G163" s="488"/>
      <c r="H163" s="488"/>
      <c r="I163" s="488"/>
      <c r="J163" s="488"/>
      <c r="K163" s="488"/>
      <c r="L163" s="488"/>
      <c r="M163" s="488"/>
      <c r="N163" s="488"/>
      <c r="O163" s="488"/>
      <c r="P163" s="488"/>
      <c r="Q163" s="513"/>
      <c r="R163" s="677">
        <f t="shared" si="2"/>
        <v>0</v>
      </c>
      <c r="S163" s="542"/>
      <c r="T163" s="542"/>
      <c r="U163" s="579"/>
      <c r="V163" s="594"/>
      <c r="W163" s="580"/>
      <c r="X163" s="607"/>
      <c r="Y163" s="618">
        <f>MONTH('４（金銭出納簿・前年度）'!$A163)</f>
        <v>1</v>
      </c>
    </row>
    <row r="164" spans="1:25" s="376" customFormat="1" ht="30" hidden="1" customHeight="1">
      <c r="A164" s="388"/>
      <c r="B164" s="409"/>
      <c r="C164" s="432"/>
      <c r="D164" s="455"/>
      <c r="E164" s="469"/>
      <c r="F164" s="488"/>
      <c r="G164" s="488"/>
      <c r="H164" s="488"/>
      <c r="I164" s="488"/>
      <c r="J164" s="488"/>
      <c r="K164" s="488"/>
      <c r="L164" s="488"/>
      <c r="M164" s="488"/>
      <c r="N164" s="488"/>
      <c r="O164" s="488"/>
      <c r="P164" s="488"/>
      <c r="Q164" s="513"/>
      <c r="R164" s="677">
        <f t="shared" si="2"/>
        <v>0</v>
      </c>
      <c r="S164" s="542"/>
      <c r="T164" s="542"/>
      <c r="U164" s="579"/>
      <c r="V164" s="594"/>
      <c r="W164" s="580"/>
      <c r="X164" s="607"/>
      <c r="Y164" s="618">
        <f>MONTH('４（金銭出納簿・前年度）'!$A164)</f>
        <v>1</v>
      </c>
    </row>
    <row r="165" spans="1:25" s="376" customFormat="1" ht="30" hidden="1" customHeight="1">
      <c r="A165" s="388"/>
      <c r="B165" s="409"/>
      <c r="C165" s="432"/>
      <c r="D165" s="455"/>
      <c r="E165" s="469"/>
      <c r="F165" s="488"/>
      <c r="G165" s="488"/>
      <c r="H165" s="488"/>
      <c r="I165" s="488"/>
      <c r="J165" s="488"/>
      <c r="K165" s="488"/>
      <c r="L165" s="488"/>
      <c r="M165" s="488"/>
      <c r="N165" s="488"/>
      <c r="O165" s="488"/>
      <c r="P165" s="488"/>
      <c r="Q165" s="513"/>
      <c r="R165" s="677">
        <f t="shared" si="2"/>
        <v>0</v>
      </c>
      <c r="S165" s="542"/>
      <c r="T165" s="542"/>
      <c r="U165" s="579"/>
      <c r="V165" s="594"/>
      <c r="W165" s="580"/>
      <c r="X165" s="607"/>
      <c r="Y165" s="618">
        <f>MONTH('４（金銭出納簿・前年度）'!$A165)</f>
        <v>1</v>
      </c>
    </row>
    <row r="166" spans="1:25" s="376" customFormat="1" ht="30" hidden="1" customHeight="1">
      <c r="A166" s="388"/>
      <c r="B166" s="409"/>
      <c r="C166" s="432"/>
      <c r="D166" s="455"/>
      <c r="E166" s="469"/>
      <c r="F166" s="488"/>
      <c r="G166" s="488"/>
      <c r="H166" s="488"/>
      <c r="I166" s="488"/>
      <c r="J166" s="488"/>
      <c r="K166" s="488"/>
      <c r="L166" s="488"/>
      <c r="M166" s="488"/>
      <c r="N166" s="488"/>
      <c r="O166" s="488"/>
      <c r="P166" s="488"/>
      <c r="Q166" s="513"/>
      <c r="R166" s="677">
        <f t="shared" si="2"/>
        <v>0</v>
      </c>
      <c r="S166" s="542"/>
      <c r="T166" s="542"/>
      <c r="U166" s="579"/>
      <c r="V166" s="594"/>
      <c r="W166" s="580"/>
      <c r="X166" s="607"/>
      <c r="Y166" s="618">
        <f>MONTH('４（金銭出納簿・前年度）'!$A166)</f>
        <v>1</v>
      </c>
    </row>
    <row r="167" spans="1:25" s="376" customFormat="1" ht="30" hidden="1" customHeight="1">
      <c r="A167" s="388"/>
      <c r="B167" s="409"/>
      <c r="C167" s="432"/>
      <c r="D167" s="455"/>
      <c r="E167" s="469"/>
      <c r="F167" s="488"/>
      <c r="G167" s="488"/>
      <c r="H167" s="488"/>
      <c r="I167" s="488"/>
      <c r="J167" s="488"/>
      <c r="K167" s="488"/>
      <c r="L167" s="488"/>
      <c r="M167" s="488"/>
      <c r="N167" s="488"/>
      <c r="O167" s="488"/>
      <c r="P167" s="488"/>
      <c r="Q167" s="513"/>
      <c r="R167" s="677">
        <f t="shared" si="2"/>
        <v>0</v>
      </c>
      <c r="S167" s="542"/>
      <c r="T167" s="542"/>
      <c r="U167" s="579"/>
      <c r="V167" s="594"/>
      <c r="W167" s="580"/>
      <c r="X167" s="607"/>
      <c r="Y167" s="618">
        <f>MONTH('４（金銭出納簿・前年度）'!$A167)</f>
        <v>1</v>
      </c>
    </row>
    <row r="168" spans="1:25" s="376" customFormat="1" ht="30" hidden="1" customHeight="1">
      <c r="A168" s="388"/>
      <c r="B168" s="409"/>
      <c r="C168" s="432"/>
      <c r="D168" s="455"/>
      <c r="E168" s="469"/>
      <c r="F168" s="488"/>
      <c r="G168" s="488"/>
      <c r="H168" s="488"/>
      <c r="I168" s="488"/>
      <c r="J168" s="488"/>
      <c r="K168" s="488"/>
      <c r="L168" s="488"/>
      <c r="M168" s="488"/>
      <c r="N168" s="488"/>
      <c r="O168" s="488"/>
      <c r="P168" s="488"/>
      <c r="Q168" s="513"/>
      <c r="R168" s="677">
        <f t="shared" si="2"/>
        <v>0</v>
      </c>
      <c r="S168" s="542"/>
      <c r="T168" s="542"/>
      <c r="U168" s="579"/>
      <c r="V168" s="594"/>
      <c r="W168" s="580"/>
      <c r="X168" s="607"/>
      <c r="Y168" s="618">
        <f>MONTH('４（金銭出納簿・前年度）'!$A168)</f>
        <v>1</v>
      </c>
    </row>
    <row r="169" spans="1:25" s="376" customFormat="1" ht="30" hidden="1" customHeight="1">
      <c r="A169" s="388"/>
      <c r="B169" s="409"/>
      <c r="C169" s="432"/>
      <c r="D169" s="455"/>
      <c r="E169" s="469"/>
      <c r="F169" s="488"/>
      <c r="G169" s="488"/>
      <c r="H169" s="488"/>
      <c r="I169" s="488"/>
      <c r="J169" s="488"/>
      <c r="K169" s="488"/>
      <c r="L169" s="488"/>
      <c r="M169" s="488"/>
      <c r="N169" s="488"/>
      <c r="O169" s="488"/>
      <c r="P169" s="488"/>
      <c r="Q169" s="513"/>
      <c r="R169" s="677">
        <f t="shared" si="2"/>
        <v>0</v>
      </c>
      <c r="S169" s="542"/>
      <c r="T169" s="542"/>
      <c r="U169" s="579"/>
      <c r="V169" s="594"/>
      <c r="W169" s="580"/>
      <c r="X169" s="607"/>
      <c r="Y169" s="618">
        <f>MONTH('４（金銭出納簿・前年度）'!$A169)</f>
        <v>1</v>
      </c>
    </row>
    <row r="170" spans="1:25" s="376" customFormat="1" ht="30" hidden="1" customHeight="1">
      <c r="A170" s="388"/>
      <c r="B170" s="409"/>
      <c r="C170" s="432"/>
      <c r="D170" s="455"/>
      <c r="E170" s="469"/>
      <c r="F170" s="488"/>
      <c r="G170" s="488"/>
      <c r="H170" s="488"/>
      <c r="I170" s="488"/>
      <c r="J170" s="488"/>
      <c r="K170" s="488"/>
      <c r="L170" s="488"/>
      <c r="M170" s="488"/>
      <c r="N170" s="488"/>
      <c r="O170" s="488"/>
      <c r="P170" s="488"/>
      <c r="Q170" s="513"/>
      <c r="R170" s="677">
        <f t="shared" si="2"/>
        <v>0</v>
      </c>
      <c r="S170" s="542"/>
      <c r="T170" s="542"/>
      <c r="U170" s="579"/>
      <c r="V170" s="594"/>
      <c r="W170" s="580"/>
      <c r="X170" s="607"/>
      <c r="Y170" s="618">
        <f>MONTH('４（金銭出納簿・前年度）'!$A170)</f>
        <v>1</v>
      </c>
    </row>
    <row r="171" spans="1:25" s="376" customFormat="1" ht="30" hidden="1" customHeight="1">
      <c r="A171" s="388"/>
      <c r="B171" s="409"/>
      <c r="C171" s="432"/>
      <c r="D171" s="455"/>
      <c r="E171" s="469"/>
      <c r="F171" s="488"/>
      <c r="G171" s="488"/>
      <c r="H171" s="488"/>
      <c r="I171" s="488"/>
      <c r="J171" s="488"/>
      <c r="K171" s="488"/>
      <c r="L171" s="488"/>
      <c r="M171" s="488"/>
      <c r="N171" s="488"/>
      <c r="O171" s="488"/>
      <c r="P171" s="488"/>
      <c r="Q171" s="513"/>
      <c r="R171" s="677">
        <f t="shared" si="2"/>
        <v>0</v>
      </c>
      <c r="S171" s="542"/>
      <c r="T171" s="542"/>
      <c r="U171" s="579"/>
      <c r="V171" s="594"/>
      <c r="W171" s="580"/>
      <c r="X171" s="607"/>
      <c r="Y171" s="618">
        <f>MONTH('４（金銭出納簿・前年度）'!$A171)</f>
        <v>1</v>
      </c>
    </row>
    <row r="172" spans="1:25" s="376" customFormat="1" ht="30" hidden="1" customHeight="1">
      <c r="A172" s="388"/>
      <c r="B172" s="409"/>
      <c r="C172" s="432"/>
      <c r="D172" s="455"/>
      <c r="E172" s="469"/>
      <c r="F172" s="488"/>
      <c r="G172" s="488"/>
      <c r="H172" s="488"/>
      <c r="I172" s="488"/>
      <c r="J172" s="488"/>
      <c r="K172" s="488"/>
      <c r="L172" s="488"/>
      <c r="M172" s="488"/>
      <c r="N172" s="488"/>
      <c r="O172" s="488"/>
      <c r="P172" s="488"/>
      <c r="Q172" s="513"/>
      <c r="R172" s="677">
        <f t="shared" si="2"/>
        <v>0</v>
      </c>
      <c r="S172" s="542"/>
      <c r="T172" s="542"/>
      <c r="U172" s="579"/>
      <c r="V172" s="594"/>
      <c r="W172" s="580"/>
      <c r="X172" s="607"/>
      <c r="Y172" s="618">
        <f>MONTH('４（金銭出納簿・前年度）'!$A172)</f>
        <v>1</v>
      </c>
    </row>
    <row r="173" spans="1:25" s="376" customFormat="1" ht="30" hidden="1" customHeight="1">
      <c r="A173" s="388"/>
      <c r="B173" s="409"/>
      <c r="C173" s="432"/>
      <c r="D173" s="455"/>
      <c r="E173" s="469"/>
      <c r="F173" s="488"/>
      <c r="G173" s="488"/>
      <c r="H173" s="488"/>
      <c r="I173" s="488"/>
      <c r="J173" s="488"/>
      <c r="K173" s="488"/>
      <c r="L173" s="488"/>
      <c r="M173" s="488"/>
      <c r="N173" s="488"/>
      <c r="O173" s="488"/>
      <c r="P173" s="488"/>
      <c r="Q173" s="513"/>
      <c r="R173" s="677">
        <f t="shared" si="2"/>
        <v>0</v>
      </c>
      <c r="S173" s="542"/>
      <c r="T173" s="542"/>
      <c r="U173" s="579"/>
      <c r="V173" s="594"/>
      <c r="W173" s="580"/>
      <c r="X173" s="607"/>
      <c r="Y173" s="618">
        <f>MONTH('４（金銭出納簿・前年度）'!$A173)</f>
        <v>1</v>
      </c>
    </row>
    <row r="174" spans="1:25" s="376" customFormat="1" ht="30" hidden="1" customHeight="1">
      <c r="A174" s="388"/>
      <c r="B174" s="409"/>
      <c r="C174" s="432"/>
      <c r="D174" s="455"/>
      <c r="E174" s="469"/>
      <c r="F174" s="488"/>
      <c r="G174" s="488"/>
      <c r="H174" s="488"/>
      <c r="I174" s="488"/>
      <c r="J174" s="488"/>
      <c r="K174" s="488"/>
      <c r="L174" s="488"/>
      <c r="M174" s="488"/>
      <c r="N174" s="488"/>
      <c r="O174" s="488"/>
      <c r="P174" s="488"/>
      <c r="Q174" s="513"/>
      <c r="R174" s="677">
        <f t="shared" si="2"/>
        <v>0</v>
      </c>
      <c r="S174" s="542"/>
      <c r="T174" s="542"/>
      <c r="U174" s="579"/>
      <c r="V174" s="594"/>
      <c r="W174" s="580"/>
      <c r="X174" s="607"/>
      <c r="Y174" s="618">
        <f>MONTH('４（金銭出納簿・前年度）'!$A174)</f>
        <v>1</v>
      </c>
    </row>
    <row r="175" spans="1:25" s="376" customFormat="1" ht="30" hidden="1" customHeight="1">
      <c r="A175" s="388"/>
      <c r="B175" s="409"/>
      <c r="C175" s="432"/>
      <c r="D175" s="455"/>
      <c r="E175" s="469"/>
      <c r="F175" s="488"/>
      <c r="G175" s="488"/>
      <c r="H175" s="488"/>
      <c r="I175" s="488"/>
      <c r="J175" s="488"/>
      <c r="K175" s="488"/>
      <c r="L175" s="488"/>
      <c r="M175" s="488"/>
      <c r="N175" s="488"/>
      <c r="O175" s="488"/>
      <c r="P175" s="488"/>
      <c r="Q175" s="513"/>
      <c r="R175" s="677">
        <f t="shared" si="2"/>
        <v>0</v>
      </c>
      <c r="S175" s="542"/>
      <c r="T175" s="542"/>
      <c r="U175" s="579"/>
      <c r="V175" s="594"/>
      <c r="W175" s="580"/>
      <c r="X175" s="607"/>
      <c r="Y175" s="618">
        <f>MONTH('４（金銭出納簿・前年度）'!$A175)</f>
        <v>1</v>
      </c>
    </row>
    <row r="176" spans="1:25" s="376" customFormat="1" ht="30" hidden="1" customHeight="1">
      <c r="A176" s="388"/>
      <c r="B176" s="409"/>
      <c r="C176" s="432"/>
      <c r="D176" s="455"/>
      <c r="E176" s="469"/>
      <c r="F176" s="488"/>
      <c r="G176" s="488"/>
      <c r="H176" s="488"/>
      <c r="I176" s="488"/>
      <c r="J176" s="488"/>
      <c r="K176" s="488"/>
      <c r="L176" s="488"/>
      <c r="M176" s="488"/>
      <c r="N176" s="488"/>
      <c r="O176" s="488"/>
      <c r="P176" s="488"/>
      <c r="Q176" s="513"/>
      <c r="R176" s="677">
        <f t="shared" si="2"/>
        <v>0</v>
      </c>
      <c r="S176" s="542"/>
      <c r="T176" s="542"/>
      <c r="U176" s="579"/>
      <c r="V176" s="594"/>
      <c r="W176" s="580"/>
      <c r="X176" s="607"/>
      <c r="Y176" s="618">
        <f>MONTH('４（金銭出納簿・前年度）'!$A176)</f>
        <v>1</v>
      </c>
    </row>
    <row r="177" spans="1:25" s="376" customFormat="1" ht="30" hidden="1" customHeight="1">
      <c r="A177" s="388"/>
      <c r="B177" s="409"/>
      <c r="C177" s="432"/>
      <c r="D177" s="455"/>
      <c r="E177" s="469"/>
      <c r="F177" s="488"/>
      <c r="G177" s="488"/>
      <c r="H177" s="488"/>
      <c r="I177" s="488"/>
      <c r="J177" s="488"/>
      <c r="K177" s="488"/>
      <c r="L177" s="488"/>
      <c r="M177" s="488"/>
      <c r="N177" s="488"/>
      <c r="O177" s="488"/>
      <c r="P177" s="488"/>
      <c r="Q177" s="513"/>
      <c r="R177" s="677">
        <f t="shared" si="2"/>
        <v>0</v>
      </c>
      <c r="S177" s="542"/>
      <c r="T177" s="542"/>
      <c r="U177" s="579"/>
      <c r="V177" s="594"/>
      <c r="W177" s="580"/>
      <c r="X177" s="607"/>
      <c r="Y177" s="618">
        <f>MONTH('４（金銭出納簿・前年度）'!$A177)</f>
        <v>1</v>
      </c>
    </row>
    <row r="178" spans="1:25" s="376" customFormat="1" ht="30" hidden="1" customHeight="1">
      <c r="A178" s="388"/>
      <c r="B178" s="409"/>
      <c r="C178" s="432"/>
      <c r="D178" s="455"/>
      <c r="E178" s="469"/>
      <c r="F178" s="488"/>
      <c r="G178" s="488"/>
      <c r="H178" s="488"/>
      <c r="I178" s="488"/>
      <c r="J178" s="488"/>
      <c r="K178" s="488"/>
      <c r="L178" s="488"/>
      <c r="M178" s="488"/>
      <c r="N178" s="488"/>
      <c r="O178" s="488"/>
      <c r="P178" s="488"/>
      <c r="Q178" s="513"/>
      <c r="R178" s="677">
        <f t="shared" si="2"/>
        <v>0</v>
      </c>
      <c r="S178" s="542"/>
      <c r="T178" s="542"/>
      <c r="U178" s="579"/>
      <c r="V178" s="594"/>
      <c r="W178" s="580"/>
      <c r="X178" s="607"/>
      <c r="Y178" s="618">
        <f>MONTH('４（金銭出納簿・前年度）'!$A178)</f>
        <v>1</v>
      </c>
    </row>
    <row r="179" spans="1:25" s="376" customFormat="1" ht="30" hidden="1" customHeight="1">
      <c r="A179" s="388"/>
      <c r="B179" s="409"/>
      <c r="C179" s="432"/>
      <c r="D179" s="455"/>
      <c r="E179" s="469"/>
      <c r="F179" s="488"/>
      <c r="G179" s="488"/>
      <c r="H179" s="488"/>
      <c r="I179" s="488"/>
      <c r="J179" s="488"/>
      <c r="K179" s="488"/>
      <c r="L179" s="488"/>
      <c r="M179" s="488"/>
      <c r="N179" s="488"/>
      <c r="O179" s="488"/>
      <c r="P179" s="488"/>
      <c r="Q179" s="513"/>
      <c r="R179" s="677">
        <f t="shared" si="2"/>
        <v>0</v>
      </c>
      <c r="S179" s="542"/>
      <c r="T179" s="542"/>
      <c r="U179" s="579"/>
      <c r="V179" s="594"/>
      <c r="W179" s="580"/>
      <c r="X179" s="607"/>
      <c r="Y179" s="618">
        <f>MONTH('４（金銭出納簿・前年度）'!$A179)</f>
        <v>1</v>
      </c>
    </row>
    <row r="180" spans="1:25" s="376" customFormat="1" ht="30" hidden="1" customHeight="1">
      <c r="A180" s="388"/>
      <c r="B180" s="409"/>
      <c r="C180" s="432"/>
      <c r="D180" s="455"/>
      <c r="E180" s="469"/>
      <c r="F180" s="488"/>
      <c r="G180" s="488"/>
      <c r="H180" s="488"/>
      <c r="I180" s="488"/>
      <c r="J180" s="488"/>
      <c r="K180" s="488"/>
      <c r="L180" s="488"/>
      <c r="M180" s="488"/>
      <c r="N180" s="488"/>
      <c r="O180" s="488"/>
      <c r="P180" s="488"/>
      <c r="Q180" s="513"/>
      <c r="R180" s="677">
        <f t="shared" si="2"/>
        <v>0</v>
      </c>
      <c r="S180" s="542"/>
      <c r="T180" s="542"/>
      <c r="U180" s="579"/>
      <c r="V180" s="594"/>
      <c r="W180" s="580"/>
      <c r="X180" s="607"/>
      <c r="Y180" s="618">
        <f>MONTH('４（金銭出納簿・前年度）'!$A180)</f>
        <v>1</v>
      </c>
    </row>
    <row r="181" spans="1:25" s="376" customFormat="1" ht="30" hidden="1" customHeight="1">
      <c r="A181" s="388"/>
      <c r="B181" s="409"/>
      <c r="C181" s="432"/>
      <c r="D181" s="455"/>
      <c r="E181" s="469"/>
      <c r="F181" s="488"/>
      <c r="G181" s="488"/>
      <c r="H181" s="488"/>
      <c r="I181" s="488"/>
      <c r="J181" s="488"/>
      <c r="K181" s="488"/>
      <c r="L181" s="488"/>
      <c r="M181" s="488"/>
      <c r="N181" s="488"/>
      <c r="O181" s="488"/>
      <c r="P181" s="488"/>
      <c r="Q181" s="513"/>
      <c r="R181" s="677">
        <f t="shared" si="2"/>
        <v>0</v>
      </c>
      <c r="S181" s="542"/>
      <c r="T181" s="542"/>
      <c r="U181" s="579"/>
      <c r="V181" s="594"/>
      <c r="W181" s="580"/>
      <c r="X181" s="607"/>
      <c r="Y181" s="618">
        <f>MONTH('４（金銭出納簿・前年度）'!$A181)</f>
        <v>1</v>
      </c>
    </row>
    <row r="182" spans="1:25" s="376" customFormat="1" ht="30" hidden="1" customHeight="1">
      <c r="A182" s="388"/>
      <c r="B182" s="409"/>
      <c r="C182" s="432"/>
      <c r="D182" s="455"/>
      <c r="E182" s="469"/>
      <c r="F182" s="488"/>
      <c r="G182" s="488"/>
      <c r="H182" s="488"/>
      <c r="I182" s="488"/>
      <c r="J182" s="488"/>
      <c r="K182" s="488"/>
      <c r="L182" s="488"/>
      <c r="M182" s="488"/>
      <c r="N182" s="488"/>
      <c r="O182" s="488"/>
      <c r="P182" s="488"/>
      <c r="Q182" s="513"/>
      <c r="R182" s="677">
        <f t="shared" si="2"/>
        <v>0</v>
      </c>
      <c r="S182" s="542"/>
      <c r="T182" s="542"/>
      <c r="U182" s="579"/>
      <c r="V182" s="594"/>
      <c r="W182" s="580"/>
      <c r="X182" s="607"/>
      <c r="Y182" s="618">
        <f>MONTH('４（金銭出納簿・前年度）'!$A182)</f>
        <v>1</v>
      </c>
    </row>
    <row r="183" spans="1:25" s="376" customFormat="1" ht="30" hidden="1" customHeight="1">
      <c r="A183" s="388"/>
      <c r="B183" s="409"/>
      <c r="C183" s="432"/>
      <c r="D183" s="455"/>
      <c r="E183" s="469"/>
      <c r="F183" s="488"/>
      <c r="G183" s="488"/>
      <c r="H183" s="488"/>
      <c r="I183" s="488"/>
      <c r="J183" s="488"/>
      <c r="K183" s="488"/>
      <c r="L183" s="488"/>
      <c r="M183" s="488"/>
      <c r="N183" s="488"/>
      <c r="O183" s="488"/>
      <c r="P183" s="488"/>
      <c r="Q183" s="513"/>
      <c r="R183" s="677">
        <f t="shared" si="2"/>
        <v>0</v>
      </c>
      <c r="S183" s="542"/>
      <c r="T183" s="542"/>
      <c r="U183" s="579"/>
      <c r="V183" s="594"/>
      <c r="W183" s="580"/>
      <c r="X183" s="607"/>
      <c r="Y183" s="618">
        <f>MONTH('４（金銭出納簿・前年度）'!$A183)</f>
        <v>1</v>
      </c>
    </row>
    <row r="184" spans="1:25" s="376" customFormat="1" ht="30" hidden="1" customHeight="1">
      <c r="A184" s="388"/>
      <c r="B184" s="409"/>
      <c r="C184" s="432"/>
      <c r="D184" s="455"/>
      <c r="E184" s="469"/>
      <c r="F184" s="488"/>
      <c r="G184" s="488"/>
      <c r="H184" s="488"/>
      <c r="I184" s="488"/>
      <c r="J184" s="488"/>
      <c r="K184" s="488"/>
      <c r="L184" s="488"/>
      <c r="M184" s="488"/>
      <c r="N184" s="488"/>
      <c r="O184" s="488"/>
      <c r="P184" s="488"/>
      <c r="Q184" s="513"/>
      <c r="R184" s="677">
        <f t="shared" si="2"/>
        <v>0</v>
      </c>
      <c r="S184" s="542"/>
      <c r="T184" s="542"/>
      <c r="U184" s="579"/>
      <c r="V184" s="594"/>
      <c r="W184" s="580"/>
      <c r="X184" s="607"/>
      <c r="Y184" s="618">
        <f>MONTH('４（金銭出納簿・前年度）'!$A184)</f>
        <v>1</v>
      </c>
    </row>
    <row r="185" spans="1:25" s="376" customFormat="1" ht="30" hidden="1" customHeight="1">
      <c r="A185" s="388"/>
      <c r="B185" s="409"/>
      <c r="C185" s="432"/>
      <c r="D185" s="455"/>
      <c r="E185" s="469"/>
      <c r="F185" s="488"/>
      <c r="G185" s="488"/>
      <c r="H185" s="488"/>
      <c r="I185" s="488"/>
      <c r="J185" s="488"/>
      <c r="K185" s="488"/>
      <c r="L185" s="488"/>
      <c r="M185" s="488"/>
      <c r="N185" s="488"/>
      <c r="O185" s="488"/>
      <c r="P185" s="488"/>
      <c r="Q185" s="513"/>
      <c r="R185" s="677">
        <f t="shared" si="2"/>
        <v>0</v>
      </c>
      <c r="S185" s="542"/>
      <c r="T185" s="542"/>
      <c r="U185" s="579"/>
      <c r="V185" s="594"/>
      <c r="W185" s="580"/>
      <c r="X185" s="607"/>
      <c r="Y185" s="618">
        <f>MONTH('４（金銭出納簿・前年度）'!$A185)</f>
        <v>1</v>
      </c>
    </row>
    <row r="186" spans="1:25" s="376" customFormat="1" ht="30" hidden="1" customHeight="1">
      <c r="A186" s="388"/>
      <c r="B186" s="409"/>
      <c r="C186" s="432"/>
      <c r="D186" s="455"/>
      <c r="E186" s="469"/>
      <c r="F186" s="488"/>
      <c r="G186" s="488"/>
      <c r="H186" s="488"/>
      <c r="I186" s="488"/>
      <c r="J186" s="488"/>
      <c r="K186" s="488"/>
      <c r="L186" s="488"/>
      <c r="M186" s="488"/>
      <c r="N186" s="488"/>
      <c r="O186" s="488"/>
      <c r="P186" s="488"/>
      <c r="Q186" s="513"/>
      <c r="R186" s="677">
        <f t="shared" si="2"/>
        <v>0</v>
      </c>
      <c r="S186" s="542"/>
      <c r="T186" s="542"/>
      <c r="U186" s="579"/>
      <c r="V186" s="594"/>
      <c r="W186" s="580"/>
      <c r="X186" s="607"/>
      <c r="Y186" s="618">
        <f>MONTH('４（金銭出納簿・前年度）'!$A186)</f>
        <v>1</v>
      </c>
    </row>
    <row r="187" spans="1:25" s="376" customFormat="1" ht="30" hidden="1" customHeight="1">
      <c r="A187" s="388"/>
      <c r="B187" s="409"/>
      <c r="C187" s="432"/>
      <c r="D187" s="455"/>
      <c r="E187" s="469"/>
      <c r="F187" s="488"/>
      <c r="G187" s="488"/>
      <c r="H187" s="488"/>
      <c r="I187" s="488"/>
      <c r="J187" s="488"/>
      <c r="K187" s="488"/>
      <c r="L187" s="488"/>
      <c r="M187" s="488"/>
      <c r="N187" s="488"/>
      <c r="O187" s="488"/>
      <c r="P187" s="488"/>
      <c r="Q187" s="513"/>
      <c r="R187" s="677">
        <f t="shared" si="2"/>
        <v>0</v>
      </c>
      <c r="S187" s="542"/>
      <c r="T187" s="542"/>
      <c r="U187" s="579"/>
      <c r="V187" s="594"/>
      <c r="W187" s="580"/>
      <c r="X187" s="607"/>
      <c r="Y187" s="618">
        <f>MONTH('４（金銭出納簿・前年度）'!$A187)</f>
        <v>1</v>
      </c>
    </row>
    <row r="188" spans="1:25" s="376" customFormat="1" ht="30" hidden="1" customHeight="1">
      <c r="A188" s="388"/>
      <c r="B188" s="409"/>
      <c r="C188" s="432"/>
      <c r="D188" s="455"/>
      <c r="E188" s="469"/>
      <c r="F188" s="488"/>
      <c r="G188" s="488"/>
      <c r="H188" s="488"/>
      <c r="I188" s="488"/>
      <c r="J188" s="488"/>
      <c r="K188" s="488"/>
      <c r="L188" s="488"/>
      <c r="M188" s="488"/>
      <c r="N188" s="488"/>
      <c r="O188" s="488"/>
      <c r="P188" s="488"/>
      <c r="Q188" s="513"/>
      <c r="R188" s="677">
        <f t="shared" si="2"/>
        <v>0</v>
      </c>
      <c r="S188" s="542"/>
      <c r="T188" s="542"/>
      <c r="U188" s="579"/>
      <c r="V188" s="594"/>
      <c r="W188" s="580"/>
      <c r="X188" s="607"/>
      <c r="Y188" s="618">
        <f>MONTH('４（金銭出納簿・前年度）'!$A188)</f>
        <v>1</v>
      </c>
    </row>
    <row r="189" spans="1:25" s="376" customFormat="1" ht="30" hidden="1" customHeight="1">
      <c r="A189" s="388"/>
      <c r="B189" s="409"/>
      <c r="C189" s="432"/>
      <c r="D189" s="455"/>
      <c r="E189" s="469"/>
      <c r="F189" s="488"/>
      <c r="G189" s="488"/>
      <c r="H189" s="488"/>
      <c r="I189" s="488"/>
      <c r="J189" s="488"/>
      <c r="K189" s="488"/>
      <c r="L189" s="488"/>
      <c r="M189" s="488"/>
      <c r="N189" s="488"/>
      <c r="O189" s="488"/>
      <c r="P189" s="488"/>
      <c r="Q189" s="513"/>
      <c r="R189" s="677">
        <f t="shared" si="2"/>
        <v>0</v>
      </c>
      <c r="S189" s="542"/>
      <c r="T189" s="542"/>
      <c r="U189" s="579"/>
      <c r="V189" s="594"/>
      <c r="W189" s="580"/>
      <c r="X189" s="607"/>
      <c r="Y189" s="618">
        <f>MONTH('４（金銭出納簿・前年度）'!$A189)</f>
        <v>1</v>
      </c>
    </row>
    <row r="190" spans="1:25" s="376" customFormat="1" ht="30" hidden="1" customHeight="1">
      <c r="A190" s="388"/>
      <c r="B190" s="409"/>
      <c r="C190" s="432"/>
      <c r="D190" s="455"/>
      <c r="E190" s="469"/>
      <c r="F190" s="488"/>
      <c r="G190" s="488"/>
      <c r="H190" s="488"/>
      <c r="I190" s="488"/>
      <c r="J190" s="488"/>
      <c r="K190" s="488"/>
      <c r="L190" s="488"/>
      <c r="M190" s="488"/>
      <c r="N190" s="488"/>
      <c r="O190" s="488"/>
      <c r="P190" s="488"/>
      <c r="Q190" s="513"/>
      <c r="R190" s="677">
        <f t="shared" si="2"/>
        <v>0</v>
      </c>
      <c r="S190" s="542"/>
      <c r="T190" s="542"/>
      <c r="U190" s="579"/>
      <c r="V190" s="594"/>
      <c r="W190" s="580"/>
      <c r="X190" s="607"/>
      <c r="Y190" s="618">
        <f>MONTH('４（金銭出納簿・前年度）'!$A190)</f>
        <v>1</v>
      </c>
    </row>
    <row r="191" spans="1:25" s="376" customFormat="1" ht="30" hidden="1" customHeight="1">
      <c r="A191" s="388"/>
      <c r="B191" s="409"/>
      <c r="C191" s="432"/>
      <c r="D191" s="455"/>
      <c r="E191" s="469"/>
      <c r="F191" s="488"/>
      <c r="G191" s="488"/>
      <c r="H191" s="488"/>
      <c r="I191" s="488"/>
      <c r="J191" s="488"/>
      <c r="K191" s="488"/>
      <c r="L191" s="488"/>
      <c r="M191" s="488"/>
      <c r="N191" s="488"/>
      <c r="O191" s="488"/>
      <c r="P191" s="488"/>
      <c r="Q191" s="513"/>
      <c r="R191" s="677">
        <f t="shared" si="2"/>
        <v>0</v>
      </c>
      <c r="S191" s="542"/>
      <c r="T191" s="542"/>
      <c r="U191" s="579"/>
      <c r="V191" s="594"/>
      <c r="W191" s="580"/>
      <c r="X191" s="607"/>
      <c r="Y191" s="618">
        <f>MONTH('４（金銭出納簿・前年度）'!$A191)</f>
        <v>1</v>
      </c>
    </row>
    <row r="192" spans="1:25" s="376" customFormat="1" ht="30" hidden="1" customHeight="1">
      <c r="A192" s="388"/>
      <c r="B192" s="409"/>
      <c r="C192" s="432"/>
      <c r="D192" s="455"/>
      <c r="E192" s="469"/>
      <c r="F192" s="488"/>
      <c r="G192" s="488"/>
      <c r="H192" s="488"/>
      <c r="I192" s="488"/>
      <c r="J192" s="488"/>
      <c r="K192" s="488"/>
      <c r="L192" s="488"/>
      <c r="M192" s="488"/>
      <c r="N192" s="488"/>
      <c r="O192" s="488"/>
      <c r="P192" s="488"/>
      <c r="Q192" s="513"/>
      <c r="R192" s="677">
        <f t="shared" si="2"/>
        <v>0</v>
      </c>
      <c r="S192" s="542"/>
      <c r="T192" s="542"/>
      <c r="U192" s="579"/>
      <c r="V192" s="594"/>
      <c r="W192" s="580"/>
      <c r="X192" s="607"/>
      <c r="Y192" s="618">
        <f>MONTH('４（金銭出納簿・前年度）'!$A192)</f>
        <v>1</v>
      </c>
    </row>
    <row r="193" spans="1:25" s="376" customFormat="1" ht="30" hidden="1" customHeight="1">
      <c r="A193" s="388"/>
      <c r="B193" s="409"/>
      <c r="C193" s="432"/>
      <c r="D193" s="455"/>
      <c r="E193" s="469"/>
      <c r="F193" s="488"/>
      <c r="G193" s="488"/>
      <c r="H193" s="488"/>
      <c r="I193" s="488"/>
      <c r="J193" s="488"/>
      <c r="K193" s="488"/>
      <c r="L193" s="488"/>
      <c r="M193" s="488"/>
      <c r="N193" s="488"/>
      <c r="O193" s="488"/>
      <c r="P193" s="488"/>
      <c r="Q193" s="513"/>
      <c r="R193" s="677">
        <f t="shared" si="2"/>
        <v>0</v>
      </c>
      <c r="S193" s="542"/>
      <c r="T193" s="542"/>
      <c r="U193" s="579"/>
      <c r="V193" s="594"/>
      <c r="W193" s="580"/>
      <c r="X193" s="607"/>
      <c r="Y193" s="618">
        <f>MONTH('４（金銭出納簿・前年度）'!$A193)</f>
        <v>1</v>
      </c>
    </row>
    <row r="194" spans="1:25" s="376" customFormat="1" ht="30" hidden="1" customHeight="1">
      <c r="A194" s="388"/>
      <c r="B194" s="409"/>
      <c r="C194" s="432"/>
      <c r="D194" s="455"/>
      <c r="E194" s="469"/>
      <c r="F194" s="488"/>
      <c r="G194" s="488"/>
      <c r="H194" s="488"/>
      <c r="I194" s="488"/>
      <c r="J194" s="488"/>
      <c r="K194" s="488"/>
      <c r="L194" s="488"/>
      <c r="M194" s="488"/>
      <c r="N194" s="488"/>
      <c r="O194" s="488"/>
      <c r="P194" s="488"/>
      <c r="Q194" s="513"/>
      <c r="R194" s="677">
        <f t="shared" si="2"/>
        <v>0</v>
      </c>
      <c r="S194" s="542"/>
      <c r="T194" s="542"/>
      <c r="U194" s="579"/>
      <c r="V194" s="594"/>
      <c r="W194" s="580"/>
      <c r="X194" s="607"/>
      <c r="Y194" s="618">
        <f>MONTH('４（金銭出納簿・前年度）'!$A194)</f>
        <v>1</v>
      </c>
    </row>
    <row r="195" spans="1:25" s="376" customFormat="1" ht="30" hidden="1" customHeight="1">
      <c r="A195" s="388"/>
      <c r="B195" s="409"/>
      <c r="C195" s="432"/>
      <c r="D195" s="455"/>
      <c r="E195" s="469"/>
      <c r="F195" s="488"/>
      <c r="G195" s="488"/>
      <c r="H195" s="488"/>
      <c r="I195" s="488"/>
      <c r="J195" s="488"/>
      <c r="K195" s="488"/>
      <c r="L195" s="488"/>
      <c r="M195" s="488"/>
      <c r="N195" s="488"/>
      <c r="O195" s="488"/>
      <c r="P195" s="488"/>
      <c r="Q195" s="513"/>
      <c r="R195" s="677">
        <f t="shared" si="2"/>
        <v>0</v>
      </c>
      <c r="S195" s="542"/>
      <c r="T195" s="542"/>
      <c r="U195" s="579"/>
      <c r="V195" s="594"/>
      <c r="W195" s="580"/>
      <c r="X195" s="607"/>
      <c r="Y195" s="618">
        <f>MONTH('４（金銭出納簿・前年度）'!$A195)</f>
        <v>1</v>
      </c>
    </row>
    <row r="196" spans="1:25" s="376" customFormat="1" ht="30" hidden="1" customHeight="1">
      <c r="A196" s="388"/>
      <c r="B196" s="409"/>
      <c r="C196" s="432"/>
      <c r="D196" s="455"/>
      <c r="E196" s="469"/>
      <c r="F196" s="488"/>
      <c r="G196" s="488"/>
      <c r="H196" s="488"/>
      <c r="I196" s="488"/>
      <c r="J196" s="488"/>
      <c r="K196" s="488"/>
      <c r="L196" s="488"/>
      <c r="M196" s="488"/>
      <c r="N196" s="488"/>
      <c r="O196" s="488"/>
      <c r="P196" s="488"/>
      <c r="Q196" s="513"/>
      <c r="R196" s="677">
        <f t="shared" si="2"/>
        <v>0</v>
      </c>
      <c r="S196" s="542"/>
      <c r="T196" s="542"/>
      <c r="U196" s="579"/>
      <c r="V196" s="594"/>
      <c r="W196" s="580"/>
      <c r="X196" s="607"/>
      <c r="Y196" s="618">
        <f>MONTH('４（金銭出納簿・前年度）'!$A196)</f>
        <v>1</v>
      </c>
    </row>
    <row r="197" spans="1:25" s="376" customFormat="1" ht="30" hidden="1" customHeight="1">
      <c r="A197" s="388"/>
      <c r="B197" s="409"/>
      <c r="C197" s="432"/>
      <c r="D197" s="455"/>
      <c r="E197" s="469"/>
      <c r="F197" s="488"/>
      <c r="G197" s="488"/>
      <c r="H197" s="488"/>
      <c r="I197" s="488"/>
      <c r="J197" s="488"/>
      <c r="K197" s="488"/>
      <c r="L197" s="488"/>
      <c r="M197" s="488"/>
      <c r="N197" s="488"/>
      <c r="O197" s="488"/>
      <c r="P197" s="488"/>
      <c r="Q197" s="513"/>
      <c r="R197" s="677">
        <f t="shared" si="2"/>
        <v>0</v>
      </c>
      <c r="S197" s="542"/>
      <c r="T197" s="542"/>
      <c r="U197" s="579"/>
      <c r="V197" s="594"/>
      <c r="W197" s="580"/>
      <c r="X197" s="607"/>
      <c r="Y197" s="618">
        <f>MONTH('４（金銭出納簿・前年度）'!$A197)</f>
        <v>1</v>
      </c>
    </row>
    <row r="198" spans="1:25" s="376" customFormat="1" ht="30" hidden="1" customHeight="1">
      <c r="A198" s="388"/>
      <c r="B198" s="409"/>
      <c r="C198" s="432"/>
      <c r="D198" s="455"/>
      <c r="E198" s="469"/>
      <c r="F198" s="488"/>
      <c r="G198" s="488"/>
      <c r="H198" s="488"/>
      <c r="I198" s="488"/>
      <c r="J198" s="488"/>
      <c r="K198" s="488"/>
      <c r="L198" s="488"/>
      <c r="M198" s="488"/>
      <c r="N198" s="488"/>
      <c r="O198" s="488"/>
      <c r="P198" s="488"/>
      <c r="Q198" s="513"/>
      <c r="R198" s="677">
        <f t="shared" si="2"/>
        <v>0</v>
      </c>
      <c r="S198" s="542"/>
      <c r="T198" s="542"/>
      <c r="U198" s="579"/>
      <c r="V198" s="594"/>
      <c r="W198" s="580"/>
      <c r="X198" s="607"/>
      <c r="Y198" s="618">
        <f>MONTH('４（金銭出納簿・前年度）'!$A198)</f>
        <v>1</v>
      </c>
    </row>
    <row r="199" spans="1:25" s="376" customFormat="1" ht="30" hidden="1" customHeight="1">
      <c r="A199" s="388"/>
      <c r="B199" s="409"/>
      <c r="C199" s="432"/>
      <c r="D199" s="455"/>
      <c r="E199" s="469"/>
      <c r="F199" s="488"/>
      <c r="G199" s="488"/>
      <c r="H199" s="488"/>
      <c r="I199" s="488"/>
      <c r="J199" s="488"/>
      <c r="K199" s="488"/>
      <c r="L199" s="488"/>
      <c r="M199" s="488"/>
      <c r="N199" s="488"/>
      <c r="O199" s="488"/>
      <c r="P199" s="488"/>
      <c r="Q199" s="513"/>
      <c r="R199" s="677">
        <f t="shared" si="2"/>
        <v>0</v>
      </c>
      <c r="S199" s="542"/>
      <c r="T199" s="542"/>
      <c r="U199" s="579"/>
      <c r="V199" s="594"/>
      <c r="W199" s="580"/>
      <c r="X199" s="607"/>
      <c r="Y199" s="618">
        <f>MONTH('４（金銭出納簿・前年度）'!$A199)</f>
        <v>1</v>
      </c>
    </row>
    <row r="200" spans="1:25" s="376" customFormat="1" ht="30" hidden="1" customHeight="1">
      <c r="A200" s="388"/>
      <c r="B200" s="409"/>
      <c r="C200" s="432"/>
      <c r="D200" s="455"/>
      <c r="E200" s="469"/>
      <c r="F200" s="488"/>
      <c r="G200" s="488"/>
      <c r="H200" s="488"/>
      <c r="I200" s="488"/>
      <c r="J200" s="488"/>
      <c r="K200" s="488"/>
      <c r="L200" s="488"/>
      <c r="M200" s="488"/>
      <c r="N200" s="488"/>
      <c r="O200" s="488"/>
      <c r="P200" s="488"/>
      <c r="Q200" s="513"/>
      <c r="R200" s="677">
        <f t="shared" si="2"/>
        <v>0</v>
      </c>
      <c r="S200" s="542"/>
      <c r="T200" s="542"/>
      <c r="U200" s="579"/>
      <c r="V200" s="594"/>
      <c r="W200" s="580"/>
      <c r="X200" s="607"/>
      <c r="Y200" s="618">
        <f>MONTH('４（金銭出納簿・前年度）'!$A200)</f>
        <v>1</v>
      </c>
    </row>
    <row r="201" spans="1:25" s="376" customFormat="1" ht="30" hidden="1" customHeight="1">
      <c r="A201" s="388"/>
      <c r="B201" s="409"/>
      <c r="C201" s="432"/>
      <c r="D201" s="455"/>
      <c r="E201" s="469"/>
      <c r="F201" s="488"/>
      <c r="G201" s="488"/>
      <c r="H201" s="488"/>
      <c r="I201" s="488"/>
      <c r="J201" s="488"/>
      <c r="K201" s="488"/>
      <c r="L201" s="488"/>
      <c r="M201" s="488"/>
      <c r="N201" s="488"/>
      <c r="O201" s="488"/>
      <c r="P201" s="488"/>
      <c r="Q201" s="513"/>
      <c r="R201" s="677">
        <f t="shared" si="2"/>
        <v>0</v>
      </c>
      <c r="S201" s="542"/>
      <c r="T201" s="542"/>
      <c r="U201" s="579"/>
      <c r="V201" s="594"/>
      <c r="W201" s="580"/>
      <c r="X201" s="607"/>
      <c r="Y201" s="618">
        <f>MONTH('４（金銭出納簿・前年度）'!$A201)</f>
        <v>1</v>
      </c>
    </row>
    <row r="202" spans="1:25" s="376" customFormat="1" ht="30" hidden="1" customHeight="1">
      <c r="A202" s="388"/>
      <c r="B202" s="409"/>
      <c r="C202" s="432"/>
      <c r="D202" s="455"/>
      <c r="E202" s="469"/>
      <c r="F202" s="488"/>
      <c r="G202" s="488"/>
      <c r="H202" s="488"/>
      <c r="I202" s="488"/>
      <c r="J202" s="488"/>
      <c r="K202" s="488"/>
      <c r="L202" s="488"/>
      <c r="M202" s="488"/>
      <c r="N202" s="488"/>
      <c r="O202" s="488"/>
      <c r="P202" s="488"/>
      <c r="Q202" s="513"/>
      <c r="R202" s="677">
        <f t="shared" ref="R202:R260" si="3">+R201+C202-SUM(D202:Q202)</f>
        <v>0</v>
      </c>
      <c r="S202" s="542"/>
      <c r="T202" s="542"/>
      <c r="U202" s="579"/>
      <c r="V202" s="594"/>
      <c r="W202" s="580"/>
      <c r="X202" s="607"/>
      <c r="Y202" s="618">
        <f>MONTH('４（金銭出納簿・前年度）'!$A202)</f>
        <v>1</v>
      </c>
    </row>
    <row r="203" spans="1:25" s="376" customFormat="1" ht="30" hidden="1" customHeight="1">
      <c r="A203" s="388"/>
      <c r="B203" s="409"/>
      <c r="C203" s="432"/>
      <c r="D203" s="455"/>
      <c r="E203" s="469"/>
      <c r="F203" s="488"/>
      <c r="G203" s="488"/>
      <c r="H203" s="488"/>
      <c r="I203" s="488"/>
      <c r="J203" s="488"/>
      <c r="K203" s="488"/>
      <c r="L203" s="488"/>
      <c r="M203" s="488"/>
      <c r="N203" s="488"/>
      <c r="O203" s="488"/>
      <c r="P203" s="488"/>
      <c r="Q203" s="513"/>
      <c r="R203" s="677">
        <f t="shared" si="3"/>
        <v>0</v>
      </c>
      <c r="S203" s="542"/>
      <c r="T203" s="542"/>
      <c r="U203" s="579"/>
      <c r="V203" s="594"/>
      <c r="W203" s="580"/>
      <c r="X203" s="607"/>
      <c r="Y203" s="618">
        <f>MONTH('４（金銭出納簿・前年度）'!$A203)</f>
        <v>1</v>
      </c>
    </row>
    <row r="204" spans="1:25" s="376" customFormat="1" ht="30" hidden="1" customHeight="1">
      <c r="A204" s="388"/>
      <c r="B204" s="409"/>
      <c r="C204" s="432"/>
      <c r="D204" s="455"/>
      <c r="E204" s="469"/>
      <c r="F204" s="488"/>
      <c r="G204" s="488"/>
      <c r="H204" s="488"/>
      <c r="I204" s="488"/>
      <c r="J204" s="488"/>
      <c r="K204" s="488"/>
      <c r="L204" s="488"/>
      <c r="M204" s="488"/>
      <c r="N204" s="488"/>
      <c r="O204" s="488"/>
      <c r="P204" s="488"/>
      <c r="Q204" s="513"/>
      <c r="R204" s="677">
        <f t="shared" si="3"/>
        <v>0</v>
      </c>
      <c r="S204" s="542"/>
      <c r="T204" s="542"/>
      <c r="U204" s="579"/>
      <c r="V204" s="594"/>
      <c r="W204" s="580"/>
      <c r="X204" s="607"/>
      <c r="Y204" s="618">
        <f>MONTH('４（金銭出納簿・前年度）'!$A204)</f>
        <v>1</v>
      </c>
    </row>
    <row r="205" spans="1:25" s="376" customFormat="1" ht="30" hidden="1" customHeight="1">
      <c r="A205" s="388"/>
      <c r="B205" s="409"/>
      <c r="C205" s="432"/>
      <c r="D205" s="455"/>
      <c r="E205" s="469"/>
      <c r="F205" s="488"/>
      <c r="G205" s="488"/>
      <c r="H205" s="488"/>
      <c r="I205" s="488"/>
      <c r="J205" s="488"/>
      <c r="K205" s="488"/>
      <c r="L205" s="488"/>
      <c r="M205" s="488"/>
      <c r="N205" s="488"/>
      <c r="O205" s="488"/>
      <c r="P205" s="488"/>
      <c r="Q205" s="513"/>
      <c r="R205" s="677">
        <f t="shared" si="3"/>
        <v>0</v>
      </c>
      <c r="S205" s="542"/>
      <c r="T205" s="542"/>
      <c r="U205" s="579"/>
      <c r="V205" s="594"/>
      <c r="W205" s="580"/>
      <c r="X205" s="607"/>
      <c r="Y205" s="618">
        <f>MONTH('４（金銭出納簿・前年度）'!$A205)</f>
        <v>1</v>
      </c>
    </row>
    <row r="206" spans="1:25" s="376" customFormat="1" ht="30" hidden="1" customHeight="1">
      <c r="A206" s="388"/>
      <c r="B206" s="409"/>
      <c r="C206" s="432"/>
      <c r="D206" s="455"/>
      <c r="E206" s="469"/>
      <c r="F206" s="488"/>
      <c r="G206" s="488"/>
      <c r="H206" s="488"/>
      <c r="I206" s="488"/>
      <c r="J206" s="488"/>
      <c r="K206" s="488"/>
      <c r="L206" s="488"/>
      <c r="M206" s="488"/>
      <c r="N206" s="488"/>
      <c r="O206" s="488"/>
      <c r="P206" s="488"/>
      <c r="Q206" s="513"/>
      <c r="R206" s="677">
        <f t="shared" si="3"/>
        <v>0</v>
      </c>
      <c r="S206" s="542"/>
      <c r="T206" s="542"/>
      <c r="U206" s="579"/>
      <c r="V206" s="594"/>
      <c r="W206" s="580"/>
      <c r="X206" s="607"/>
      <c r="Y206" s="618">
        <f>MONTH('４（金銭出納簿・前年度）'!$A206)</f>
        <v>1</v>
      </c>
    </row>
    <row r="207" spans="1:25" s="376" customFormat="1" ht="30" hidden="1" customHeight="1">
      <c r="A207" s="388"/>
      <c r="B207" s="409"/>
      <c r="C207" s="432"/>
      <c r="D207" s="455"/>
      <c r="E207" s="469"/>
      <c r="F207" s="488"/>
      <c r="G207" s="488"/>
      <c r="H207" s="488"/>
      <c r="I207" s="488"/>
      <c r="J207" s="488"/>
      <c r="K207" s="488"/>
      <c r="L207" s="488"/>
      <c r="M207" s="488"/>
      <c r="N207" s="488"/>
      <c r="O207" s="488"/>
      <c r="P207" s="488"/>
      <c r="Q207" s="513"/>
      <c r="R207" s="677">
        <f t="shared" si="3"/>
        <v>0</v>
      </c>
      <c r="S207" s="542"/>
      <c r="T207" s="542"/>
      <c r="U207" s="579"/>
      <c r="V207" s="594"/>
      <c r="W207" s="580"/>
      <c r="X207" s="607"/>
      <c r="Y207" s="618">
        <f>MONTH('４（金銭出納簿・前年度）'!$A207)</f>
        <v>1</v>
      </c>
    </row>
    <row r="208" spans="1:25" s="376" customFormat="1" ht="30" hidden="1" customHeight="1">
      <c r="A208" s="388"/>
      <c r="B208" s="409"/>
      <c r="C208" s="432"/>
      <c r="D208" s="455"/>
      <c r="E208" s="469"/>
      <c r="F208" s="488"/>
      <c r="G208" s="488"/>
      <c r="H208" s="488"/>
      <c r="I208" s="488"/>
      <c r="J208" s="488"/>
      <c r="K208" s="488"/>
      <c r="L208" s="488"/>
      <c r="M208" s="488"/>
      <c r="N208" s="488"/>
      <c r="O208" s="488"/>
      <c r="P208" s="488"/>
      <c r="Q208" s="513"/>
      <c r="R208" s="677">
        <f t="shared" si="3"/>
        <v>0</v>
      </c>
      <c r="S208" s="542"/>
      <c r="T208" s="542"/>
      <c r="U208" s="579"/>
      <c r="V208" s="594"/>
      <c r="W208" s="580"/>
      <c r="X208" s="607"/>
      <c r="Y208" s="618">
        <f>MONTH('４（金銭出納簿・前年度）'!$A208)</f>
        <v>1</v>
      </c>
    </row>
    <row r="209" spans="1:25" s="376" customFormat="1" ht="30" hidden="1" customHeight="1">
      <c r="A209" s="388"/>
      <c r="B209" s="409"/>
      <c r="C209" s="432"/>
      <c r="D209" s="455"/>
      <c r="E209" s="469"/>
      <c r="F209" s="488"/>
      <c r="G209" s="488"/>
      <c r="H209" s="488"/>
      <c r="I209" s="488"/>
      <c r="J209" s="488"/>
      <c r="K209" s="488"/>
      <c r="L209" s="488"/>
      <c r="M209" s="488"/>
      <c r="N209" s="488"/>
      <c r="O209" s="488"/>
      <c r="P209" s="488"/>
      <c r="Q209" s="513"/>
      <c r="R209" s="677">
        <f t="shared" si="3"/>
        <v>0</v>
      </c>
      <c r="S209" s="542"/>
      <c r="T209" s="542"/>
      <c r="U209" s="579"/>
      <c r="V209" s="594"/>
      <c r="W209" s="580"/>
      <c r="X209" s="607"/>
      <c r="Y209" s="618">
        <f>MONTH('４（金銭出納簿・前年度）'!$A209)</f>
        <v>1</v>
      </c>
    </row>
    <row r="210" spans="1:25" s="376" customFormat="1" ht="30" hidden="1" customHeight="1">
      <c r="A210" s="388"/>
      <c r="B210" s="409"/>
      <c r="C210" s="432"/>
      <c r="D210" s="455"/>
      <c r="E210" s="469"/>
      <c r="F210" s="488"/>
      <c r="G210" s="488"/>
      <c r="H210" s="488"/>
      <c r="I210" s="488"/>
      <c r="J210" s="488"/>
      <c r="K210" s="488"/>
      <c r="L210" s="488"/>
      <c r="M210" s="488"/>
      <c r="N210" s="488"/>
      <c r="O210" s="488"/>
      <c r="P210" s="488"/>
      <c r="Q210" s="513"/>
      <c r="R210" s="677">
        <f t="shared" si="3"/>
        <v>0</v>
      </c>
      <c r="S210" s="542"/>
      <c r="T210" s="542"/>
      <c r="U210" s="579"/>
      <c r="V210" s="594"/>
      <c r="W210" s="580"/>
      <c r="X210" s="607"/>
      <c r="Y210" s="618">
        <f>MONTH('４（金銭出納簿・前年度）'!$A210)</f>
        <v>1</v>
      </c>
    </row>
    <row r="211" spans="1:25" s="376" customFormat="1" ht="30" hidden="1" customHeight="1">
      <c r="A211" s="388"/>
      <c r="B211" s="409"/>
      <c r="C211" s="432"/>
      <c r="D211" s="455"/>
      <c r="E211" s="469"/>
      <c r="F211" s="488"/>
      <c r="G211" s="488"/>
      <c r="H211" s="488"/>
      <c r="I211" s="488"/>
      <c r="J211" s="488"/>
      <c r="K211" s="488"/>
      <c r="L211" s="488"/>
      <c r="M211" s="488"/>
      <c r="N211" s="488"/>
      <c r="O211" s="488"/>
      <c r="P211" s="488"/>
      <c r="Q211" s="513"/>
      <c r="R211" s="677">
        <f t="shared" si="3"/>
        <v>0</v>
      </c>
      <c r="S211" s="542"/>
      <c r="T211" s="542"/>
      <c r="U211" s="579"/>
      <c r="V211" s="594"/>
      <c r="W211" s="580"/>
      <c r="X211" s="607"/>
      <c r="Y211" s="618">
        <f>MONTH('４（金銭出納簿・前年度）'!$A211)</f>
        <v>1</v>
      </c>
    </row>
    <row r="212" spans="1:25" s="376" customFormat="1" ht="30" hidden="1" customHeight="1">
      <c r="A212" s="388"/>
      <c r="B212" s="409"/>
      <c r="C212" s="432"/>
      <c r="D212" s="455"/>
      <c r="E212" s="469"/>
      <c r="F212" s="488"/>
      <c r="G212" s="488"/>
      <c r="H212" s="488"/>
      <c r="I212" s="488"/>
      <c r="J212" s="488"/>
      <c r="K212" s="488"/>
      <c r="L212" s="488"/>
      <c r="M212" s="488"/>
      <c r="N212" s="488"/>
      <c r="O212" s="488"/>
      <c r="P212" s="488"/>
      <c r="Q212" s="513"/>
      <c r="R212" s="677">
        <f t="shared" si="3"/>
        <v>0</v>
      </c>
      <c r="S212" s="542"/>
      <c r="T212" s="542"/>
      <c r="U212" s="579"/>
      <c r="V212" s="594"/>
      <c r="W212" s="580"/>
      <c r="X212" s="607"/>
      <c r="Y212" s="618">
        <f>MONTH('４（金銭出納簿・前年度）'!$A212)</f>
        <v>1</v>
      </c>
    </row>
    <row r="213" spans="1:25" s="376" customFormat="1" ht="30" hidden="1" customHeight="1">
      <c r="A213" s="388"/>
      <c r="B213" s="409"/>
      <c r="C213" s="432"/>
      <c r="D213" s="455"/>
      <c r="E213" s="469"/>
      <c r="F213" s="488"/>
      <c r="G213" s="488"/>
      <c r="H213" s="488"/>
      <c r="I213" s="488"/>
      <c r="J213" s="488"/>
      <c r="K213" s="488"/>
      <c r="L213" s="488"/>
      <c r="M213" s="488"/>
      <c r="N213" s="488"/>
      <c r="O213" s="488"/>
      <c r="P213" s="488"/>
      <c r="Q213" s="513"/>
      <c r="R213" s="677">
        <f t="shared" si="3"/>
        <v>0</v>
      </c>
      <c r="S213" s="542"/>
      <c r="T213" s="542"/>
      <c r="U213" s="579"/>
      <c r="V213" s="594"/>
      <c r="W213" s="580"/>
      <c r="X213" s="607"/>
      <c r="Y213" s="618">
        <f>MONTH('４（金銭出納簿・前年度）'!$A213)</f>
        <v>1</v>
      </c>
    </row>
    <row r="214" spans="1:25" s="376" customFormat="1" ht="30" hidden="1" customHeight="1">
      <c r="A214" s="388"/>
      <c r="B214" s="409"/>
      <c r="C214" s="432"/>
      <c r="D214" s="455"/>
      <c r="E214" s="469"/>
      <c r="F214" s="488"/>
      <c r="G214" s="488"/>
      <c r="H214" s="488"/>
      <c r="I214" s="488"/>
      <c r="J214" s="488"/>
      <c r="K214" s="488"/>
      <c r="L214" s="488"/>
      <c r="M214" s="488"/>
      <c r="N214" s="488"/>
      <c r="O214" s="488"/>
      <c r="P214" s="488"/>
      <c r="Q214" s="513"/>
      <c r="R214" s="677">
        <f t="shared" si="3"/>
        <v>0</v>
      </c>
      <c r="S214" s="542"/>
      <c r="T214" s="542"/>
      <c r="U214" s="579"/>
      <c r="V214" s="594"/>
      <c r="W214" s="580"/>
      <c r="X214" s="607"/>
      <c r="Y214" s="618">
        <f>MONTH('４（金銭出納簿・前年度）'!$A214)</f>
        <v>1</v>
      </c>
    </row>
    <row r="215" spans="1:25" s="376" customFormat="1" ht="30" hidden="1" customHeight="1">
      <c r="A215" s="388"/>
      <c r="B215" s="409"/>
      <c r="C215" s="432"/>
      <c r="D215" s="455"/>
      <c r="E215" s="469"/>
      <c r="F215" s="488"/>
      <c r="G215" s="488"/>
      <c r="H215" s="488"/>
      <c r="I215" s="488"/>
      <c r="J215" s="488"/>
      <c r="K215" s="488"/>
      <c r="L215" s="488"/>
      <c r="M215" s="488"/>
      <c r="N215" s="488"/>
      <c r="O215" s="488"/>
      <c r="P215" s="488"/>
      <c r="Q215" s="513"/>
      <c r="R215" s="677">
        <f t="shared" si="3"/>
        <v>0</v>
      </c>
      <c r="S215" s="542"/>
      <c r="T215" s="542"/>
      <c r="U215" s="579"/>
      <c r="V215" s="594"/>
      <c r="W215" s="580"/>
      <c r="X215" s="607"/>
      <c r="Y215" s="618">
        <f>MONTH('４（金銭出納簿・前年度）'!$A215)</f>
        <v>1</v>
      </c>
    </row>
    <row r="216" spans="1:25" s="376" customFormat="1" ht="30" hidden="1" customHeight="1">
      <c r="A216" s="388"/>
      <c r="B216" s="409"/>
      <c r="C216" s="432"/>
      <c r="D216" s="455"/>
      <c r="E216" s="469"/>
      <c r="F216" s="488"/>
      <c r="G216" s="488"/>
      <c r="H216" s="488"/>
      <c r="I216" s="488"/>
      <c r="J216" s="488"/>
      <c r="K216" s="488"/>
      <c r="L216" s="488"/>
      <c r="M216" s="488"/>
      <c r="N216" s="488"/>
      <c r="O216" s="488"/>
      <c r="P216" s="488"/>
      <c r="Q216" s="513"/>
      <c r="R216" s="677">
        <f t="shared" si="3"/>
        <v>0</v>
      </c>
      <c r="S216" s="542"/>
      <c r="T216" s="542"/>
      <c r="U216" s="579"/>
      <c r="V216" s="594"/>
      <c r="W216" s="580"/>
      <c r="X216" s="607"/>
      <c r="Y216" s="618">
        <f>MONTH('４（金銭出納簿・前年度）'!$A216)</f>
        <v>1</v>
      </c>
    </row>
    <row r="217" spans="1:25" s="376" customFormat="1" ht="30" hidden="1" customHeight="1">
      <c r="A217" s="388"/>
      <c r="B217" s="409"/>
      <c r="C217" s="432"/>
      <c r="D217" s="455"/>
      <c r="E217" s="469"/>
      <c r="F217" s="488"/>
      <c r="G217" s="488"/>
      <c r="H217" s="488"/>
      <c r="I217" s="488"/>
      <c r="J217" s="488"/>
      <c r="K217" s="488"/>
      <c r="L217" s="488"/>
      <c r="M217" s="488"/>
      <c r="N217" s="488"/>
      <c r="O217" s="488"/>
      <c r="P217" s="488"/>
      <c r="Q217" s="513"/>
      <c r="R217" s="677">
        <f t="shared" si="3"/>
        <v>0</v>
      </c>
      <c r="S217" s="542"/>
      <c r="T217" s="542"/>
      <c r="U217" s="579"/>
      <c r="V217" s="594"/>
      <c r="W217" s="580"/>
      <c r="X217" s="607"/>
      <c r="Y217" s="618">
        <f>MONTH('４（金銭出納簿・前年度）'!$A217)</f>
        <v>1</v>
      </c>
    </row>
    <row r="218" spans="1:25" s="376" customFormat="1" ht="30" hidden="1" customHeight="1">
      <c r="A218" s="388"/>
      <c r="B218" s="409"/>
      <c r="C218" s="432"/>
      <c r="D218" s="455"/>
      <c r="E218" s="469"/>
      <c r="F218" s="488"/>
      <c r="G218" s="488"/>
      <c r="H218" s="488"/>
      <c r="I218" s="488"/>
      <c r="J218" s="488"/>
      <c r="K218" s="488"/>
      <c r="L218" s="488"/>
      <c r="M218" s="488"/>
      <c r="N218" s="488"/>
      <c r="O218" s="488"/>
      <c r="P218" s="488"/>
      <c r="Q218" s="513"/>
      <c r="R218" s="677">
        <f t="shared" si="3"/>
        <v>0</v>
      </c>
      <c r="S218" s="542"/>
      <c r="T218" s="542"/>
      <c r="U218" s="579"/>
      <c r="V218" s="594"/>
      <c r="W218" s="580"/>
      <c r="X218" s="607"/>
      <c r="Y218" s="618">
        <f>MONTH('４（金銭出納簿・前年度）'!$A218)</f>
        <v>1</v>
      </c>
    </row>
    <row r="219" spans="1:25" s="376" customFormat="1" ht="30" hidden="1" customHeight="1">
      <c r="A219" s="388"/>
      <c r="B219" s="409"/>
      <c r="C219" s="432"/>
      <c r="D219" s="455"/>
      <c r="E219" s="469"/>
      <c r="F219" s="488"/>
      <c r="G219" s="488"/>
      <c r="H219" s="488"/>
      <c r="I219" s="488"/>
      <c r="J219" s="488"/>
      <c r="K219" s="488"/>
      <c r="L219" s="488"/>
      <c r="M219" s="488"/>
      <c r="N219" s="488"/>
      <c r="O219" s="488"/>
      <c r="P219" s="488"/>
      <c r="Q219" s="513"/>
      <c r="R219" s="677">
        <f t="shared" si="3"/>
        <v>0</v>
      </c>
      <c r="S219" s="542"/>
      <c r="T219" s="542"/>
      <c r="U219" s="579"/>
      <c r="V219" s="594"/>
      <c r="W219" s="580"/>
      <c r="X219" s="607"/>
      <c r="Y219" s="618">
        <f>MONTH('４（金銭出納簿・前年度）'!$A219)</f>
        <v>1</v>
      </c>
    </row>
    <row r="220" spans="1:25" s="376" customFormat="1" ht="30" hidden="1" customHeight="1">
      <c r="A220" s="388"/>
      <c r="B220" s="409"/>
      <c r="C220" s="432"/>
      <c r="D220" s="455"/>
      <c r="E220" s="469"/>
      <c r="F220" s="488"/>
      <c r="G220" s="488"/>
      <c r="H220" s="488"/>
      <c r="I220" s="488"/>
      <c r="J220" s="488"/>
      <c r="K220" s="488"/>
      <c r="L220" s="488"/>
      <c r="M220" s="488"/>
      <c r="N220" s="488"/>
      <c r="O220" s="488"/>
      <c r="P220" s="488"/>
      <c r="Q220" s="513"/>
      <c r="R220" s="677">
        <f t="shared" si="3"/>
        <v>0</v>
      </c>
      <c r="S220" s="542"/>
      <c r="T220" s="542"/>
      <c r="U220" s="579"/>
      <c r="V220" s="594"/>
      <c r="W220" s="580"/>
      <c r="X220" s="607"/>
      <c r="Y220" s="618">
        <f>MONTH('４（金銭出納簿・前年度）'!$A220)</f>
        <v>1</v>
      </c>
    </row>
    <row r="221" spans="1:25" s="376" customFormat="1" ht="30" hidden="1" customHeight="1">
      <c r="A221" s="388"/>
      <c r="B221" s="409"/>
      <c r="C221" s="432"/>
      <c r="D221" s="455"/>
      <c r="E221" s="469"/>
      <c r="F221" s="488"/>
      <c r="G221" s="488"/>
      <c r="H221" s="488"/>
      <c r="I221" s="488"/>
      <c r="J221" s="488"/>
      <c r="K221" s="488"/>
      <c r="L221" s="488"/>
      <c r="M221" s="488"/>
      <c r="N221" s="488"/>
      <c r="O221" s="488"/>
      <c r="P221" s="488"/>
      <c r="Q221" s="513"/>
      <c r="R221" s="677">
        <f t="shared" si="3"/>
        <v>0</v>
      </c>
      <c r="S221" s="542"/>
      <c r="T221" s="542"/>
      <c r="U221" s="579"/>
      <c r="V221" s="594"/>
      <c r="W221" s="580"/>
      <c r="X221" s="607"/>
      <c r="Y221" s="618">
        <f>MONTH('４（金銭出納簿・前年度）'!$A221)</f>
        <v>1</v>
      </c>
    </row>
    <row r="222" spans="1:25" s="376" customFormat="1" ht="30" hidden="1" customHeight="1">
      <c r="A222" s="388"/>
      <c r="B222" s="409"/>
      <c r="C222" s="432"/>
      <c r="D222" s="455"/>
      <c r="E222" s="469"/>
      <c r="F222" s="488"/>
      <c r="G222" s="488"/>
      <c r="H222" s="488"/>
      <c r="I222" s="488"/>
      <c r="J222" s="488"/>
      <c r="K222" s="488"/>
      <c r="L222" s="488"/>
      <c r="M222" s="488"/>
      <c r="N222" s="488"/>
      <c r="O222" s="488"/>
      <c r="P222" s="488"/>
      <c r="Q222" s="513"/>
      <c r="R222" s="677">
        <f t="shared" si="3"/>
        <v>0</v>
      </c>
      <c r="S222" s="542"/>
      <c r="T222" s="542"/>
      <c r="U222" s="579"/>
      <c r="V222" s="594"/>
      <c r="W222" s="580"/>
      <c r="X222" s="607"/>
      <c r="Y222" s="618">
        <f>MONTH('４（金銭出納簿・前年度）'!$A222)</f>
        <v>1</v>
      </c>
    </row>
    <row r="223" spans="1:25" s="376" customFormat="1" ht="30" hidden="1" customHeight="1">
      <c r="A223" s="388"/>
      <c r="B223" s="409"/>
      <c r="C223" s="432"/>
      <c r="D223" s="455"/>
      <c r="E223" s="469"/>
      <c r="F223" s="488"/>
      <c r="G223" s="488"/>
      <c r="H223" s="488"/>
      <c r="I223" s="488"/>
      <c r="J223" s="488"/>
      <c r="K223" s="488"/>
      <c r="L223" s="488"/>
      <c r="M223" s="488"/>
      <c r="N223" s="488"/>
      <c r="O223" s="488"/>
      <c r="P223" s="488"/>
      <c r="Q223" s="513"/>
      <c r="R223" s="677">
        <f t="shared" si="3"/>
        <v>0</v>
      </c>
      <c r="S223" s="542"/>
      <c r="T223" s="542"/>
      <c r="U223" s="579"/>
      <c r="V223" s="594"/>
      <c r="W223" s="580"/>
      <c r="X223" s="607"/>
      <c r="Y223" s="618">
        <f>MONTH('４（金銭出納簿・前年度）'!$A223)</f>
        <v>1</v>
      </c>
    </row>
    <row r="224" spans="1:25" s="376" customFormat="1" ht="30" hidden="1" customHeight="1">
      <c r="A224" s="388"/>
      <c r="B224" s="409"/>
      <c r="C224" s="432"/>
      <c r="D224" s="455"/>
      <c r="E224" s="469"/>
      <c r="F224" s="488"/>
      <c r="G224" s="488"/>
      <c r="H224" s="488"/>
      <c r="I224" s="488"/>
      <c r="J224" s="488"/>
      <c r="K224" s="488"/>
      <c r="L224" s="488"/>
      <c r="M224" s="488"/>
      <c r="N224" s="488"/>
      <c r="O224" s="488"/>
      <c r="P224" s="488"/>
      <c r="Q224" s="513"/>
      <c r="R224" s="677">
        <f t="shared" si="3"/>
        <v>0</v>
      </c>
      <c r="S224" s="542"/>
      <c r="T224" s="542"/>
      <c r="U224" s="579"/>
      <c r="V224" s="594"/>
      <c r="W224" s="580"/>
      <c r="X224" s="607"/>
      <c r="Y224" s="618">
        <f>MONTH('４（金銭出納簿・前年度）'!$A224)</f>
        <v>1</v>
      </c>
    </row>
    <row r="225" spans="1:25" s="376" customFormat="1" ht="30" hidden="1" customHeight="1">
      <c r="A225" s="388"/>
      <c r="B225" s="409"/>
      <c r="C225" s="432"/>
      <c r="D225" s="455"/>
      <c r="E225" s="469"/>
      <c r="F225" s="488"/>
      <c r="G225" s="488"/>
      <c r="H225" s="488"/>
      <c r="I225" s="488"/>
      <c r="J225" s="488"/>
      <c r="K225" s="488"/>
      <c r="L225" s="488"/>
      <c r="M225" s="488"/>
      <c r="N225" s="488"/>
      <c r="O225" s="488"/>
      <c r="P225" s="488"/>
      <c r="Q225" s="513"/>
      <c r="R225" s="677">
        <f t="shared" si="3"/>
        <v>0</v>
      </c>
      <c r="S225" s="542"/>
      <c r="T225" s="542"/>
      <c r="U225" s="579"/>
      <c r="V225" s="594"/>
      <c r="W225" s="580"/>
      <c r="X225" s="607"/>
      <c r="Y225" s="618">
        <f>MONTH('４（金銭出納簿・前年度）'!$A225)</f>
        <v>1</v>
      </c>
    </row>
    <row r="226" spans="1:25" s="376" customFormat="1" ht="30" hidden="1" customHeight="1">
      <c r="A226" s="388"/>
      <c r="B226" s="409"/>
      <c r="C226" s="432"/>
      <c r="D226" s="455"/>
      <c r="E226" s="469"/>
      <c r="F226" s="488"/>
      <c r="G226" s="488"/>
      <c r="H226" s="488"/>
      <c r="I226" s="488"/>
      <c r="J226" s="488"/>
      <c r="K226" s="488"/>
      <c r="L226" s="488"/>
      <c r="M226" s="488"/>
      <c r="N226" s="488"/>
      <c r="O226" s="488"/>
      <c r="P226" s="488"/>
      <c r="Q226" s="513"/>
      <c r="R226" s="677">
        <f t="shared" si="3"/>
        <v>0</v>
      </c>
      <c r="S226" s="542"/>
      <c r="T226" s="542"/>
      <c r="U226" s="579"/>
      <c r="V226" s="594"/>
      <c r="W226" s="580"/>
      <c r="X226" s="607"/>
      <c r="Y226" s="618">
        <f>MONTH('４（金銭出納簿・前年度）'!$A226)</f>
        <v>1</v>
      </c>
    </row>
    <row r="227" spans="1:25" s="376" customFormat="1" ht="30" hidden="1" customHeight="1">
      <c r="A227" s="388"/>
      <c r="B227" s="409"/>
      <c r="C227" s="432"/>
      <c r="D227" s="455"/>
      <c r="E227" s="469"/>
      <c r="F227" s="488"/>
      <c r="G227" s="488"/>
      <c r="H227" s="488"/>
      <c r="I227" s="488"/>
      <c r="J227" s="488"/>
      <c r="K227" s="488"/>
      <c r="L227" s="488"/>
      <c r="M227" s="488"/>
      <c r="N227" s="488"/>
      <c r="O227" s="488"/>
      <c r="P227" s="488"/>
      <c r="Q227" s="513"/>
      <c r="R227" s="677">
        <f t="shared" si="3"/>
        <v>0</v>
      </c>
      <c r="S227" s="542"/>
      <c r="T227" s="542"/>
      <c r="U227" s="579"/>
      <c r="V227" s="594"/>
      <c r="W227" s="580"/>
      <c r="X227" s="607"/>
      <c r="Y227" s="618">
        <f>MONTH('４（金銭出納簿・前年度）'!$A227)</f>
        <v>1</v>
      </c>
    </row>
    <row r="228" spans="1:25" s="376" customFormat="1" ht="30" hidden="1" customHeight="1">
      <c r="A228" s="388"/>
      <c r="B228" s="409"/>
      <c r="C228" s="432"/>
      <c r="D228" s="455"/>
      <c r="E228" s="469"/>
      <c r="F228" s="488"/>
      <c r="G228" s="488"/>
      <c r="H228" s="488"/>
      <c r="I228" s="488"/>
      <c r="J228" s="488"/>
      <c r="K228" s="488"/>
      <c r="L228" s="488"/>
      <c r="M228" s="488"/>
      <c r="N228" s="488"/>
      <c r="O228" s="488"/>
      <c r="P228" s="488"/>
      <c r="Q228" s="513"/>
      <c r="R228" s="677">
        <f t="shared" si="3"/>
        <v>0</v>
      </c>
      <c r="S228" s="542"/>
      <c r="T228" s="542"/>
      <c r="U228" s="579"/>
      <c r="V228" s="594"/>
      <c r="W228" s="580"/>
      <c r="X228" s="607"/>
      <c r="Y228" s="618">
        <f>MONTH('４（金銭出納簿・前年度）'!$A228)</f>
        <v>1</v>
      </c>
    </row>
    <row r="229" spans="1:25" s="376" customFormat="1" ht="30" hidden="1" customHeight="1">
      <c r="A229" s="388"/>
      <c r="B229" s="409"/>
      <c r="C229" s="432"/>
      <c r="D229" s="455"/>
      <c r="E229" s="469"/>
      <c r="F229" s="488"/>
      <c r="G229" s="488"/>
      <c r="H229" s="488"/>
      <c r="I229" s="488"/>
      <c r="J229" s="488"/>
      <c r="K229" s="488"/>
      <c r="L229" s="488"/>
      <c r="M229" s="488"/>
      <c r="N229" s="488"/>
      <c r="O229" s="488"/>
      <c r="P229" s="488"/>
      <c r="Q229" s="513"/>
      <c r="R229" s="677">
        <f t="shared" si="3"/>
        <v>0</v>
      </c>
      <c r="S229" s="542"/>
      <c r="T229" s="542"/>
      <c r="U229" s="579"/>
      <c r="V229" s="594"/>
      <c r="W229" s="580"/>
      <c r="X229" s="607"/>
      <c r="Y229" s="618">
        <f>MONTH('４（金銭出納簿・前年度）'!$A229)</f>
        <v>1</v>
      </c>
    </row>
    <row r="230" spans="1:25" s="376" customFormat="1" ht="30" hidden="1" customHeight="1">
      <c r="A230" s="388"/>
      <c r="B230" s="409"/>
      <c r="C230" s="432"/>
      <c r="D230" s="455"/>
      <c r="E230" s="469"/>
      <c r="F230" s="488"/>
      <c r="G230" s="488"/>
      <c r="H230" s="488"/>
      <c r="I230" s="488"/>
      <c r="J230" s="488"/>
      <c r="K230" s="488"/>
      <c r="L230" s="488"/>
      <c r="M230" s="488"/>
      <c r="N230" s="488"/>
      <c r="O230" s="488"/>
      <c r="P230" s="488"/>
      <c r="Q230" s="513"/>
      <c r="R230" s="677">
        <f t="shared" si="3"/>
        <v>0</v>
      </c>
      <c r="S230" s="542"/>
      <c r="T230" s="542"/>
      <c r="U230" s="579"/>
      <c r="V230" s="594"/>
      <c r="W230" s="580"/>
      <c r="X230" s="607"/>
      <c r="Y230" s="618">
        <f>MONTH('４（金銭出納簿・前年度）'!$A230)</f>
        <v>1</v>
      </c>
    </row>
    <row r="231" spans="1:25" s="376" customFormat="1" ht="30" hidden="1" customHeight="1">
      <c r="A231" s="388"/>
      <c r="B231" s="409"/>
      <c r="C231" s="432"/>
      <c r="D231" s="455"/>
      <c r="E231" s="469"/>
      <c r="F231" s="488"/>
      <c r="G231" s="488"/>
      <c r="H231" s="488"/>
      <c r="I231" s="488"/>
      <c r="J231" s="488"/>
      <c r="K231" s="488"/>
      <c r="L231" s="488"/>
      <c r="M231" s="488"/>
      <c r="N231" s="488"/>
      <c r="O231" s="488"/>
      <c r="P231" s="488"/>
      <c r="Q231" s="513"/>
      <c r="R231" s="677">
        <f t="shared" si="3"/>
        <v>0</v>
      </c>
      <c r="S231" s="542"/>
      <c r="T231" s="542"/>
      <c r="U231" s="579"/>
      <c r="V231" s="594"/>
      <c r="W231" s="580"/>
      <c r="X231" s="607"/>
      <c r="Y231" s="618">
        <f>MONTH('４（金銭出納簿・前年度）'!$A231)</f>
        <v>1</v>
      </c>
    </row>
    <row r="232" spans="1:25" s="376" customFormat="1" ht="30" hidden="1" customHeight="1">
      <c r="A232" s="388"/>
      <c r="B232" s="409"/>
      <c r="C232" s="432"/>
      <c r="D232" s="455"/>
      <c r="E232" s="469"/>
      <c r="F232" s="488"/>
      <c r="G232" s="488"/>
      <c r="H232" s="488"/>
      <c r="I232" s="488"/>
      <c r="J232" s="488"/>
      <c r="K232" s="488"/>
      <c r="L232" s="488"/>
      <c r="M232" s="488"/>
      <c r="N232" s="488"/>
      <c r="O232" s="488"/>
      <c r="P232" s="488"/>
      <c r="Q232" s="513"/>
      <c r="R232" s="677">
        <f t="shared" si="3"/>
        <v>0</v>
      </c>
      <c r="S232" s="542"/>
      <c r="T232" s="542"/>
      <c r="U232" s="579"/>
      <c r="V232" s="594"/>
      <c r="W232" s="580"/>
      <c r="X232" s="607"/>
      <c r="Y232" s="618">
        <f>MONTH('４（金銭出納簿・前年度）'!$A232)</f>
        <v>1</v>
      </c>
    </row>
    <row r="233" spans="1:25" s="376" customFormat="1" ht="30" hidden="1" customHeight="1">
      <c r="A233" s="388"/>
      <c r="B233" s="409"/>
      <c r="C233" s="432"/>
      <c r="D233" s="455"/>
      <c r="E233" s="469"/>
      <c r="F233" s="488"/>
      <c r="G233" s="488"/>
      <c r="H233" s="488"/>
      <c r="I233" s="488"/>
      <c r="J233" s="488"/>
      <c r="K233" s="488"/>
      <c r="L233" s="488"/>
      <c r="M233" s="488"/>
      <c r="N233" s="488"/>
      <c r="O233" s="488"/>
      <c r="P233" s="488"/>
      <c r="Q233" s="513"/>
      <c r="R233" s="677">
        <f t="shared" si="3"/>
        <v>0</v>
      </c>
      <c r="S233" s="542"/>
      <c r="T233" s="542"/>
      <c r="U233" s="579"/>
      <c r="V233" s="594"/>
      <c r="W233" s="580"/>
      <c r="X233" s="607"/>
      <c r="Y233" s="618">
        <f>MONTH('４（金銭出納簿・前年度）'!$A233)</f>
        <v>1</v>
      </c>
    </row>
    <row r="234" spans="1:25" s="376" customFormat="1" ht="30" hidden="1" customHeight="1">
      <c r="A234" s="388"/>
      <c r="B234" s="409"/>
      <c r="C234" s="432"/>
      <c r="D234" s="455"/>
      <c r="E234" s="469"/>
      <c r="F234" s="488"/>
      <c r="G234" s="488"/>
      <c r="H234" s="488"/>
      <c r="I234" s="488"/>
      <c r="J234" s="488"/>
      <c r="K234" s="488"/>
      <c r="L234" s="488"/>
      <c r="M234" s="488"/>
      <c r="N234" s="488"/>
      <c r="O234" s="488"/>
      <c r="P234" s="488"/>
      <c r="Q234" s="513"/>
      <c r="R234" s="677">
        <f t="shared" si="3"/>
        <v>0</v>
      </c>
      <c r="S234" s="542"/>
      <c r="T234" s="542"/>
      <c r="U234" s="579"/>
      <c r="V234" s="594"/>
      <c r="W234" s="580"/>
      <c r="X234" s="607"/>
      <c r="Y234" s="618">
        <f>MONTH('４（金銭出納簿・前年度）'!$A234)</f>
        <v>1</v>
      </c>
    </row>
    <row r="235" spans="1:25" s="376" customFormat="1" ht="30" hidden="1" customHeight="1">
      <c r="A235" s="388"/>
      <c r="B235" s="409"/>
      <c r="C235" s="432"/>
      <c r="D235" s="455"/>
      <c r="E235" s="469"/>
      <c r="F235" s="488"/>
      <c r="G235" s="488"/>
      <c r="H235" s="488"/>
      <c r="I235" s="488"/>
      <c r="J235" s="488"/>
      <c r="K235" s="488"/>
      <c r="L235" s="488"/>
      <c r="M235" s="488"/>
      <c r="N235" s="488"/>
      <c r="O235" s="488"/>
      <c r="P235" s="488"/>
      <c r="Q235" s="513"/>
      <c r="R235" s="677">
        <f t="shared" si="3"/>
        <v>0</v>
      </c>
      <c r="S235" s="542"/>
      <c r="T235" s="542"/>
      <c r="U235" s="579"/>
      <c r="V235" s="594"/>
      <c r="W235" s="580"/>
      <c r="X235" s="607"/>
      <c r="Y235" s="618">
        <f>MONTH('４（金銭出納簿・前年度）'!$A235)</f>
        <v>1</v>
      </c>
    </row>
    <row r="236" spans="1:25" s="376" customFormat="1" ht="30" hidden="1" customHeight="1">
      <c r="A236" s="388"/>
      <c r="B236" s="409"/>
      <c r="C236" s="432"/>
      <c r="D236" s="455"/>
      <c r="E236" s="469"/>
      <c r="F236" s="488"/>
      <c r="G236" s="488"/>
      <c r="H236" s="488"/>
      <c r="I236" s="488"/>
      <c r="J236" s="488"/>
      <c r="K236" s="488"/>
      <c r="L236" s="488"/>
      <c r="M236" s="488"/>
      <c r="N236" s="488"/>
      <c r="O236" s="488"/>
      <c r="P236" s="488"/>
      <c r="Q236" s="513"/>
      <c r="R236" s="677">
        <f t="shared" si="3"/>
        <v>0</v>
      </c>
      <c r="S236" s="542"/>
      <c r="T236" s="542"/>
      <c r="U236" s="579"/>
      <c r="V236" s="594"/>
      <c r="W236" s="580"/>
      <c r="X236" s="607"/>
      <c r="Y236" s="618">
        <f>MONTH('４（金銭出納簿・前年度）'!$A236)</f>
        <v>1</v>
      </c>
    </row>
    <row r="237" spans="1:25" s="376" customFormat="1" ht="30" hidden="1" customHeight="1">
      <c r="A237" s="388"/>
      <c r="B237" s="409"/>
      <c r="C237" s="432"/>
      <c r="D237" s="455"/>
      <c r="E237" s="469"/>
      <c r="F237" s="488"/>
      <c r="G237" s="488"/>
      <c r="H237" s="488"/>
      <c r="I237" s="488"/>
      <c r="J237" s="488"/>
      <c r="K237" s="488"/>
      <c r="L237" s="488"/>
      <c r="M237" s="488"/>
      <c r="N237" s="488"/>
      <c r="O237" s="488"/>
      <c r="P237" s="488"/>
      <c r="Q237" s="513"/>
      <c r="R237" s="677">
        <f t="shared" si="3"/>
        <v>0</v>
      </c>
      <c r="S237" s="542"/>
      <c r="T237" s="542"/>
      <c r="U237" s="579"/>
      <c r="V237" s="594"/>
      <c r="W237" s="580"/>
      <c r="X237" s="607"/>
      <c r="Y237" s="618">
        <f>MONTH('４（金銭出納簿・前年度）'!$A237)</f>
        <v>1</v>
      </c>
    </row>
    <row r="238" spans="1:25" s="376" customFormat="1" ht="30" hidden="1" customHeight="1">
      <c r="A238" s="388"/>
      <c r="B238" s="409"/>
      <c r="C238" s="432"/>
      <c r="D238" s="455"/>
      <c r="E238" s="469"/>
      <c r="F238" s="488"/>
      <c r="G238" s="488"/>
      <c r="H238" s="488"/>
      <c r="I238" s="488"/>
      <c r="J238" s="488"/>
      <c r="K238" s="488"/>
      <c r="L238" s="488"/>
      <c r="M238" s="488"/>
      <c r="N238" s="488"/>
      <c r="O238" s="488"/>
      <c r="P238" s="488"/>
      <c r="Q238" s="513"/>
      <c r="R238" s="677">
        <f t="shared" si="3"/>
        <v>0</v>
      </c>
      <c r="S238" s="542"/>
      <c r="T238" s="542"/>
      <c r="U238" s="579"/>
      <c r="V238" s="594"/>
      <c r="W238" s="580"/>
      <c r="X238" s="607"/>
      <c r="Y238" s="618">
        <f>MONTH('４（金銭出納簿・前年度）'!$A238)</f>
        <v>1</v>
      </c>
    </row>
    <row r="239" spans="1:25" s="376" customFormat="1" ht="30" hidden="1" customHeight="1">
      <c r="A239" s="388"/>
      <c r="B239" s="409"/>
      <c r="C239" s="432"/>
      <c r="D239" s="455"/>
      <c r="E239" s="469"/>
      <c r="F239" s="488"/>
      <c r="G239" s="488"/>
      <c r="H239" s="488"/>
      <c r="I239" s="488"/>
      <c r="J239" s="488"/>
      <c r="K239" s="488"/>
      <c r="L239" s="488"/>
      <c r="M239" s="488"/>
      <c r="N239" s="488"/>
      <c r="O239" s="488"/>
      <c r="P239" s="488"/>
      <c r="Q239" s="513"/>
      <c r="R239" s="677">
        <f t="shared" si="3"/>
        <v>0</v>
      </c>
      <c r="S239" s="542"/>
      <c r="T239" s="542"/>
      <c r="U239" s="579"/>
      <c r="V239" s="594"/>
      <c r="W239" s="580"/>
      <c r="X239" s="607"/>
      <c r="Y239" s="618">
        <f>MONTH('４（金銭出納簿・前年度）'!$A239)</f>
        <v>1</v>
      </c>
    </row>
    <row r="240" spans="1:25" s="376" customFormat="1" ht="30" hidden="1" customHeight="1">
      <c r="A240" s="388"/>
      <c r="B240" s="409"/>
      <c r="C240" s="432"/>
      <c r="D240" s="455"/>
      <c r="E240" s="469"/>
      <c r="F240" s="488"/>
      <c r="G240" s="488"/>
      <c r="H240" s="488"/>
      <c r="I240" s="488"/>
      <c r="J240" s="488"/>
      <c r="K240" s="488"/>
      <c r="L240" s="488"/>
      <c r="M240" s="488"/>
      <c r="N240" s="488"/>
      <c r="O240" s="488"/>
      <c r="P240" s="488"/>
      <c r="Q240" s="513"/>
      <c r="R240" s="677">
        <f t="shared" si="3"/>
        <v>0</v>
      </c>
      <c r="S240" s="542"/>
      <c r="T240" s="542"/>
      <c r="U240" s="579"/>
      <c r="V240" s="594"/>
      <c r="W240" s="580"/>
      <c r="X240" s="607"/>
      <c r="Y240" s="618">
        <f>MONTH('４（金銭出納簿・前年度）'!$A240)</f>
        <v>1</v>
      </c>
    </row>
    <row r="241" spans="1:25" s="376" customFormat="1" ht="30" hidden="1" customHeight="1">
      <c r="A241" s="388"/>
      <c r="B241" s="409"/>
      <c r="C241" s="432"/>
      <c r="D241" s="455"/>
      <c r="E241" s="469"/>
      <c r="F241" s="488"/>
      <c r="G241" s="488"/>
      <c r="H241" s="488"/>
      <c r="I241" s="488"/>
      <c r="J241" s="488"/>
      <c r="K241" s="488"/>
      <c r="L241" s="488"/>
      <c r="M241" s="488"/>
      <c r="N241" s="488"/>
      <c r="O241" s="488"/>
      <c r="P241" s="488"/>
      <c r="Q241" s="513"/>
      <c r="R241" s="677">
        <f t="shared" si="3"/>
        <v>0</v>
      </c>
      <c r="S241" s="542"/>
      <c r="T241" s="542"/>
      <c r="U241" s="579"/>
      <c r="V241" s="594"/>
      <c r="W241" s="580"/>
      <c r="X241" s="607"/>
      <c r="Y241" s="618">
        <f>MONTH('４（金銭出納簿・前年度）'!$A241)</f>
        <v>1</v>
      </c>
    </row>
    <row r="242" spans="1:25" s="376" customFormat="1" ht="30" hidden="1" customHeight="1">
      <c r="A242" s="388"/>
      <c r="B242" s="409"/>
      <c r="C242" s="432"/>
      <c r="D242" s="455"/>
      <c r="E242" s="469"/>
      <c r="F242" s="488"/>
      <c r="G242" s="488"/>
      <c r="H242" s="488"/>
      <c r="I242" s="488"/>
      <c r="J242" s="488"/>
      <c r="K242" s="488"/>
      <c r="L242" s="488"/>
      <c r="M242" s="488"/>
      <c r="N242" s="488"/>
      <c r="O242" s="488"/>
      <c r="P242" s="488"/>
      <c r="Q242" s="513"/>
      <c r="R242" s="677">
        <f t="shared" si="3"/>
        <v>0</v>
      </c>
      <c r="S242" s="542"/>
      <c r="T242" s="542"/>
      <c r="U242" s="579"/>
      <c r="V242" s="594"/>
      <c r="W242" s="580"/>
      <c r="X242" s="607"/>
      <c r="Y242" s="618">
        <f>MONTH('４（金銭出納簿・前年度）'!$A242)</f>
        <v>1</v>
      </c>
    </row>
    <row r="243" spans="1:25" s="376" customFormat="1" ht="30" hidden="1" customHeight="1">
      <c r="A243" s="388"/>
      <c r="B243" s="409"/>
      <c r="C243" s="432"/>
      <c r="D243" s="455"/>
      <c r="E243" s="469"/>
      <c r="F243" s="488"/>
      <c r="G243" s="488"/>
      <c r="H243" s="488"/>
      <c r="I243" s="488"/>
      <c r="J243" s="488"/>
      <c r="K243" s="488"/>
      <c r="L243" s="488"/>
      <c r="M243" s="488"/>
      <c r="N243" s="488"/>
      <c r="O243" s="488"/>
      <c r="P243" s="488"/>
      <c r="Q243" s="513"/>
      <c r="R243" s="677">
        <f t="shared" si="3"/>
        <v>0</v>
      </c>
      <c r="S243" s="542"/>
      <c r="T243" s="542"/>
      <c r="U243" s="579"/>
      <c r="V243" s="594"/>
      <c r="W243" s="580"/>
      <c r="X243" s="607"/>
      <c r="Y243" s="618">
        <f>MONTH('４（金銭出納簿・前年度）'!$A243)</f>
        <v>1</v>
      </c>
    </row>
    <row r="244" spans="1:25" s="376" customFormat="1" ht="30" hidden="1" customHeight="1">
      <c r="A244" s="388"/>
      <c r="B244" s="409"/>
      <c r="C244" s="432"/>
      <c r="D244" s="455"/>
      <c r="E244" s="469"/>
      <c r="F244" s="488"/>
      <c r="G244" s="488"/>
      <c r="H244" s="488"/>
      <c r="I244" s="488"/>
      <c r="J244" s="488"/>
      <c r="K244" s="488"/>
      <c r="L244" s="488"/>
      <c r="M244" s="488"/>
      <c r="N244" s="488"/>
      <c r="O244" s="488"/>
      <c r="P244" s="488"/>
      <c r="Q244" s="513"/>
      <c r="R244" s="677">
        <f t="shared" si="3"/>
        <v>0</v>
      </c>
      <c r="S244" s="542"/>
      <c r="T244" s="542"/>
      <c r="U244" s="579"/>
      <c r="V244" s="594"/>
      <c r="W244" s="580"/>
      <c r="X244" s="607"/>
      <c r="Y244" s="618">
        <f>MONTH('４（金銭出納簿・前年度）'!$A244)</f>
        <v>1</v>
      </c>
    </row>
    <row r="245" spans="1:25" s="376" customFormat="1" ht="30" hidden="1" customHeight="1">
      <c r="A245" s="388"/>
      <c r="B245" s="409"/>
      <c r="C245" s="432"/>
      <c r="D245" s="455"/>
      <c r="E245" s="469"/>
      <c r="F245" s="488"/>
      <c r="G245" s="488"/>
      <c r="H245" s="488"/>
      <c r="I245" s="488"/>
      <c r="J245" s="488"/>
      <c r="K245" s="488"/>
      <c r="L245" s="488"/>
      <c r="M245" s="488"/>
      <c r="N245" s="488"/>
      <c r="O245" s="488"/>
      <c r="P245" s="488"/>
      <c r="Q245" s="513"/>
      <c r="R245" s="677">
        <f t="shared" si="3"/>
        <v>0</v>
      </c>
      <c r="S245" s="542"/>
      <c r="T245" s="542"/>
      <c r="U245" s="579"/>
      <c r="V245" s="594"/>
      <c r="W245" s="580"/>
      <c r="X245" s="607"/>
      <c r="Y245" s="618">
        <f>MONTH('４（金銭出納簿・前年度）'!$A245)</f>
        <v>1</v>
      </c>
    </row>
    <row r="246" spans="1:25" s="376" customFormat="1" ht="30" hidden="1" customHeight="1">
      <c r="A246" s="388"/>
      <c r="B246" s="409"/>
      <c r="C246" s="432"/>
      <c r="D246" s="455"/>
      <c r="E246" s="469"/>
      <c r="F246" s="488"/>
      <c r="G246" s="488"/>
      <c r="H246" s="488"/>
      <c r="I246" s="488"/>
      <c r="J246" s="488"/>
      <c r="K246" s="488"/>
      <c r="L246" s="488"/>
      <c r="M246" s="488"/>
      <c r="N246" s="488"/>
      <c r="O246" s="488"/>
      <c r="P246" s="488"/>
      <c r="Q246" s="513"/>
      <c r="R246" s="677">
        <f t="shared" si="3"/>
        <v>0</v>
      </c>
      <c r="S246" s="542"/>
      <c r="T246" s="542"/>
      <c r="U246" s="579"/>
      <c r="V246" s="594"/>
      <c r="W246" s="580"/>
      <c r="X246" s="607"/>
      <c r="Y246" s="618">
        <f>MONTH('４（金銭出納簿・前年度）'!$A246)</f>
        <v>1</v>
      </c>
    </row>
    <row r="247" spans="1:25" s="376" customFormat="1" ht="30" hidden="1" customHeight="1">
      <c r="A247" s="388"/>
      <c r="B247" s="409"/>
      <c r="C247" s="432"/>
      <c r="D247" s="455"/>
      <c r="E247" s="469"/>
      <c r="F247" s="488"/>
      <c r="G247" s="488"/>
      <c r="H247" s="488"/>
      <c r="I247" s="488"/>
      <c r="J247" s="488"/>
      <c r="K247" s="488"/>
      <c r="L247" s="488"/>
      <c r="M247" s="488"/>
      <c r="N247" s="488"/>
      <c r="O247" s="488"/>
      <c r="P247" s="488"/>
      <c r="Q247" s="513"/>
      <c r="R247" s="677">
        <f t="shared" si="3"/>
        <v>0</v>
      </c>
      <c r="S247" s="542"/>
      <c r="T247" s="542"/>
      <c r="U247" s="579"/>
      <c r="V247" s="594"/>
      <c r="W247" s="580"/>
      <c r="X247" s="607"/>
      <c r="Y247" s="618">
        <f>MONTH('４（金銭出納簿・前年度）'!$A247)</f>
        <v>1</v>
      </c>
    </row>
    <row r="248" spans="1:25" s="376" customFormat="1" ht="30" hidden="1" customHeight="1">
      <c r="A248" s="388"/>
      <c r="B248" s="409"/>
      <c r="C248" s="432"/>
      <c r="D248" s="455"/>
      <c r="E248" s="469"/>
      <c r="F248" s="488"/>
      <c r="G248" s="488"/>
      <c r="H248" s="488"/>
      <c r="I248" s="488"/>
      <c r="J248" s="488"/>
      <c r="K248" s="488"/>
      <c r="L248" s="488"/>
      <c r="M248" s="488"/>
      <c r="N248" s="488"/>
      <c r="O248" s="488"/>
      <c r="P248" s="488"/>
      <c r="Q248" s="513"/>
      <c r="R248" s="677">
        <f t="shared" si="3"/>
        <v>0</v>
      </c>
      <c r="S248" s="542"/>
      <c r="T248" s="542"/>
      <c r="U248" s="579"/>
      <c r="V248" s="594"/>
      <c r="W248" s="580"/>
      <c r="X248" s="607"/>
      <c r="Y248" s="618">
        <f>MONTH('４（金銭出納簿・前年度）'!$A248)</f>
        <v>1</v>
      </c>
    </row>
    <row r="249" spans="1:25" s="376" customFormat="1" ht="30" hidden="1" customHeight="1">
      <c r="A249" s="388"/>
      <c r="B249" s="409"/>
      <c r="C249" s="432"/>
      <c r="D249" s="455"/>
      <c r="E249" s="469"/>
      <c r="F249" s="488"/>
      <c r="G249" s="488"/>
      <c r="H249" s="488"/>
      <c r="I249" s="488"/>
      <c r="J249" s="488"/>
      <c r="K249" s="488"/>
      <c r="L249" s="488"/>
      <c r="M249" s="488"/>
      <c r="N249" s="488"/>
      <c r="O249" s="488"/>
      <c r="P249" s="488"/>
      <c r="Q249" s="513"/>
      <c r="R249" s="677">
        <f t="shared" si="3"/>
        <v>0</v>
      </c>
      <c r="S249" s="542"/>
      <c r="T249" s="542"/>
      <c r="U249" s="579"/>
      <c r="V249" s="594"/>
      <c r="W249" s="580"/>
      <c r="X249" s="607"/>
      <c r="Y249" s="618">
        <f>MONTH('４（金銭出納簿・前年度）'!$A249)</f>
        <v>1</v>
      </c>
    </row>
    <row r="250" spans="1:25" s="376" customFormat="1" ht="30" hidden="1" customHeight="1">
      <c r="A250" s="388"/>
      <c r="B250" s="409"/>
      <c r="C250" s="432"/>
      <c r="D250" s="455"/>
      <c r="E250" s="469"/>
      <c r="F250" s="488"/>
      <c r="G250" s="488"/>
      <c r="H250" s="488"/>
      <c r="I250" s="488"/>
      <c r="J250" s="488"/>
      <c r="K250" s="488"/>
      <c r="L250" s="488"/>
      <c r="M250" s="488"/>
      <c r="N250" s="488"/>
      <c r="O250" s="488"/>
      <c r="P250" s="488"/>
      <c r="Q250" s="513"/>
      <c r="R250" s="677">
        <f t="shared" si="3"/>
        <v>0</v>
      </c>
      <c r="S250" s="542"/>
      <c r="T250" s="542"/>
      <c r="U250" s="579"/>
      <c r="V250" s="594"/>
      <c r="W250" s="580"/>
      <c r="X250" s="607"/>
      <c r="Y250" s="618">
        <f>MONTH('４（金銭出納簿・前年度）'!$A250)</f>
        <v>1</v>
      </c>
    </row>
    <row r="251" spans="1:25" s="376" customFormat="1" ht="30" hidden="1" customHeight="1">
      <c r="A251" s="388"/>
      <c r="B251" s="409"/>
      <c r="C251" s="432"/>
      <c r="D251" s="455"/>
      <c r="E251" s="469"/>
      <c r="F251" s="488"/>
      <c r="G251" s="488"/>
      <c r="H251" s="488"/>
      <c r="I251" s="488"/>
      <c r="J251" s="488"/>
      <c r="K251" s="488"/>
      <c r="L251" s="488"/>
      <c r="M251" s="488"/>
      <c r="N251" s="488"/>
      <c r="O251" s="488"/>
      <c r="P251" s="488"/>
      <c r="Q251" s="513"/>
      <c r="R251" s="677">
        <f t="shared" si="3"/>
        <v>0</v>
      </c>
      <c r="S251" s="542"/>
      <c r="T251" s="542"/>
      <c r="U251" s="579"/>
      <c r="V251" s="594"/>
      <c r="W251" s="580"/>
      <c r="X251" s="607"/>
      <c r="Y251" s="618">
        <f>MONTH('４（金銭出納簿・前年度）'!$A251)</f>
        <v>1</v>
      </c>
    </row>
    <row r="252" spans="1:25" s="376" customFormat="1" ht="30" hidden="1" customHeight="1">
      <c r="A252" s="388"/>
      <c r="B252" s="409"/>
      <c r="C252" s="432"/>
      <c r="D252" s="455"/>
      <c r="E252" s="469"/>
      <c r="F252" s="488"/>
      <c r="G252" s="488"/>
      <c r="H252" s="488"/>
      <c r="I252" s="488"/>
      <c r="J252" s="488"/>
      <c r="K252" s="488"/>
      <c r="L252" s="488"/>
      <c r="M252" s="488"/>
      <c r="N252" s="488"/>
      <c r="O252" s="488"/>
      <c r="P252" s="488"/>
      <c r="Q252" s="513"/>
      <c r="R252" s="677">
        <f t="shared" si="3"/>
        <v>0</v>
      </c>
      <c r="S252" s="542"/>
      <c r="T252" s="542"/>
      <c r="U252" s="579"/>
      <c r="V252" s="594"/>
      <c r="W252" s="580"/>
      <c r="X252" s="607"/>
      <c r="Y252" s="618">
        <f>MONTH('４（金銭出納簿・前年度）'!$A252)</f>
        <v>1</v>
      </c>
    </row>
    <row r="253" spans="1:25" s="376" customFormat="1" ht="30" hidden="1" customHeight="1">
      <c r="A253" s="388"/>
      <c r="B253" s="409"/>
      <c r="C253" s="432"/>
      <c r="D253" s="455"/>
      <c r="E253" s="469"/>
      <c r="F253" s="488"/>
      <c r="G253" s="488"/>
      <c r="H253" s="488"/>
      <c r="I253" s="488"/>
      <c r="J253" s="488"/>
      <c r="K253" s="488"/>
      <c r="L253" s="488"/>
      <c r="M253" s="488"/>
      <c r="N253" s="488"/>
      <c r="O253" s="488"/>
      <c r="P253" s="488"/>
      <c r="Q253" s="513"/>
      <c r="R253" s="677">
        <f t="shared" si="3"/>
        <v>0</v>
      </c>
      <c r="S253" s="542"/>
      <c r="T253" s="542"/>
      <c r="U253" s="579"/>
      <c r="V253" s="594"/>
      <c r="W253" s="580"/>
      <c r="X253" s="607"/>
      <c r="Y253" s="618">
        <f>MONTH('４（金銭出納簿・前年度）'!$A253)</f>
        <v>1</v>
      </c>
    </row>
    <row r="254" spans="1:25" s="376" customFormat="1" ht="30" hidden="1" customHeight="1">
      <c r="A254" s="388"/>
      <c r="B254" s="409"/>
      <c r="C254" s="432"/>
      <c r="D254" s="455"/>
      <c r="E254" s="469"/>
      <c r="F254" s="488"/>
      <c r="G254" s="488"/>
      <c r="H254" s="488"/>
      <c r="I254" s="488"/>
      <c r="J254" s="488"/>
      <c r="K254" s="488"/>
      <c r="L254" s="488"/>
      <c r="M254" s="488"/>
      <c r="N254" s="488"/>
      <c r="O254" s="488"/>
      <c r="P254" s="488"/>
      <c r="Q254" s="513"/>
      <c r="R254" s="677">
        <f t="shared" si="3"/>
        <v>0</v>
      </c>
      <c r="S254" s="542"/>
      <c r="T254" s="542"/>
      <c r="U254" s="579"/>
      <c r="V254" s="594"/>
      <c r="W254" s="580"/>
      <c r="X254" s="607"/>
      <c r="Y254" s="618">
        <f>MONTH('４（金銭出納簿・前年度）'!$A254)</f>
        <v>1</v>
      </c>
    </row>
    <row r="255" spans="1:25" s="376" customFormat="1" ht="30" hidden="1" customHeight="1">
      <c r="A255" s="388"/>
      <c r="B255" s="409"/>
      <c r="C255" s="432"/>
      <c r="D255" s="455"/>
      <c r="E255" s="469"/>
      <c r="F255" s="488"/>
      <c r="G255" s="488"/>
      <c r="H255" s="488"/>
      <c r="I255" s="488"/>
      <c r="J255" s="488"/>
      <c r="K255" s="488"/>
      <c r="L255" s="488"/>
      <c r="M255" s="488"/>
      <c r="N255" s="488"/>
      <c r="O255" s="488"/>
      <c r="P255" s="488"/>
      <c r="Q255" s="513"/>
      <c r="R255" s="677">
        <f t="shared" si="3"/>
        <v>0</v>
      </c>
      <c r="S255" s="542"/>
      <c r="T255" s="542"/>
      <c r="U255" s="579"/>
      <c r="V255" s="594"/>
      <c r="W255" s="580"/>
      <c r="X255" s="607"/>
      <c r="Y255" s="618">
        <f>MONTH('４（金銭出納簿・前年度）'!$A255)</f>
        <v>1</v>
      </c>
    </row>
    <row r="256" spans="1:25" s="376" customFormat="1" ht="30" hidden="1" customHeight="1">
      <c r="A256" s="388"/>
      <c r="B256" s="409"/>
      <c r="C256" s="432"/>
      <c r="D256" s="455"/>
      <c r="E256" s="469"/>
      <c r="F256" s="488"/>
      <c r="G256" s="488"/>
      <c r="H256" s="488"/>
      <c r="I256" s="488"/>
      <c r="J256" s="488"/>
      <c r="K256" s="488"/>
      <c r="L256" s="488"/>
      <c r="M256" s="488"/>
      <c r="N256" s="488"/>
      <c r="O256" s="488"/>
      <c r="P256" s="488"/>
      <c r="Q256" s="513"/>
      <c r="R256" s="677">
        <f t="shared" si="3"/>
        <v>0</v>
      </c>
      <c r="S256" s="542"/>
      <c r="T256" s="542"/>
      <c r="U256" s="579"/>
      <c r="V256" s="594"/>
      <c r="W256" s="580"/>
      <c r="X256" s="607"/>
      <c r="Y256" s="618">
        <f>MONTH('４（金銭出納簿・前年度）'!$A256)</f>
        <v>1</v>
      </c>
    </row>
    <row r="257" spans="1:25" s="376" customFormat="1" ht="30" hidden="1" customHeight="1">
      <c r="A257" s="388"/>
      <c r="B257" s="409"/>
      <c r="C257" s="432"/>
      <c r="D257" s="455"/>
      <c r="E257" s="469"/>
      <c r="F257" s="488"/>
      <c r="G257" s="488"/>
      <c r="H257" s="488"/>
      <c r="I257" s="488"/>
      <c r="J257" s="488"/>
      <c r="K257" s="488"/>
      <c r="L257" s="488"/>
      <c r="M257" s="488"/>
      <c r="N257" s="488"/>
      <c r="O257" s="488"/>
      <c r="P257" s="488"/>
      <c r="Q257" s="513"/>
      <c r="R257" s="677">
        <f t="shared" si="3"/>
        <v>0</v>
      </c>
      <c r="S257" s="542"/>
      <c r="T257" s="542"/>
      <c r="U257" s="579"/>
      <c r="V257" s="594"/>
      <c r="W257" s="580"/>
      <c r="X257" s="607"/>
      <c r="Y257" s="618">
        <f>MONTH('４（金銭出納簿・前年度）'!$A257)</f>
        <v>1</v>
      </c>
    </row>
    <row r="258" spans="1:25" s="376" customFormat="1" ht="30" hidden="1" customHeight="1">
      <c r="A258" s="388"/>
      <c r="B258" s="409"/>
      <c r="C258" s="432"/>
      <c r="D258" s="455"/>
      <c r="E258" s="469"/>
      <c r="F258" s="488"/>
      <c r="G258" s="488"/>
      <c r="H258" s="488"/>
      <c r="I258" s="488"/>
      <c r="J258" s="488"/>
      <c r="K258" s="488"/>
      <c r="L258" s="488"/>
      <c r="M258" s="488"/>
      <c r="N258" s="488"/>
      <c r="O258" s="488"/>
      <c r="P258" s="488"/>
      <c r="Q258" s="513"/>
      <c r="R258" s="677">
        <f t="shared" si="3"/>
        <v>0</v>
      </c>
      <c r="S258" s="542"/>
      <c r="T258" s="542"/>
      <c r="U258" s="579"/>
      <c r="V258" s="594"/>
      <c r="W258" s="580"/>
      <c r="X258" s="607"/>
      <c r="Y258" s="618">
        <f>MONTH('４（金銭出納簿・前年度）'!$A258)</f>
        <v>1</v>
      </c>
    </row>
    <row r="259" spans="1:25" s="376" customFormat="1" ht="30" hidden="1" customHeight="1">
      <c r="A259" s="388"/>
      <c r="B259" s="409"/>
      <c r="C259" s="432"/>
      <c r="D259" s="455"/>
      <c r="E259" s="469"/>
      <c r="F259" s="488"/>
      <c r="G259" s="488"/>
      <c r="H259" s="488"/>
      <c r="I259" s="488"/>
      <c r="J259" s="488"/>
      <c r="K259" s="488"/>
      <c r="L259" s="488"/>
      <c r="M259" s="488"/>
      <c r="N259" s="488"/>
      <c r="O259" s="488"/>
      <c r="P259" s="488"/>
      <c r="Q259" s="513"/>
      <c r="R259" s="677">
        <f t="shared" si="3"/>
        <v>0</v>
      </c>
      <c r="S259" s="542"/>
      <c r="T259" s="542"/>
      <c r="U259" s="579"/>
      <c r="V259" s="594"/>
      <c r="W259" s="580"/>
      <c r="X259" s="607"/>
      <c r="Y259" s="618">
        <f>MONTH('４（金銭出納簿・前年度）'!$A259)</f>
        <v>1</v>
      </c>
    </row>
    <row r="260" spans="1:25" s="376" customFormat="1" ht="30" hidden="1" customHeight="1">
      <c r="A260" s="389"/>
      <c r="B260" s="410"/>
      <c r="C260" s="433"/>
      <c r="D260" s="456"/>
      <c r="E260" s="470"/>
      <c r="F260" s="489"/>
      <c r="G260" s="489"/>
      <c r="H260" s="489"/>
      <c r="I260" s="489"/>
      <c r="J260" s="489"/>
      <c r="K260" s="489"/>
      <c r="L260" s="489"/>
      <c r="M260" s="489"/>
      <c r="N260" s="489"/>
      <c r="O260" s="489"/>
      <c r="P260" s="489"/>
      <c r="Q260" s="514"/>
      <c r="R260" s="677">
        <f t="shared" si="3"/>
        <v>0</v>
      </c>
      <c r="S260" s="543"/>
      <c r="T260" s="543"/>
      <c r="U260" s="581"/>
      <c r="V260" s="595"/>
      <c r="W260" s="599"/>
      <c r="X260" s="608"/>
      <c r="Y260" s="618">
        <f>MONTH('４（金銭出納簿・前年度）'!$A260)</f>
        <v>1</v>
      </c>
    </row>
    <row r="261" spans="1:25" s="376" customFormat="1" ht="30" customHeight="1">
      <c r="A261" s="627" t="s">
        <v>2</v>
      </c>
      <c r="B261" s="637"/>
      <c r="C261" s="645">
        <f t="shared" ref="C261:Q261" si="4">SUM(C10:C260)</f>
        <v>0</v>
      </c>
      <c r="D261" s="645">
        <f t="shared" si="4"/>
        <v>0</v>
      </c>
      <c r="E261" s="656">
        <f t="shared" si="4"/>
        <v>0</v>
      </c>
      <c r="F261" s="662">
        <f t="shared" si="4"/>
        <v>0</v>
      </c>
      <c r="G261" s="662">
        <f t="shared" si="4"/>
        <v>0</v>
      </c>
      <c r="H261" s="662">
        <f t="shared" si="4"/>
        <v>0</v>
      </c>
      <c r="I261" s="662">
        <f t="shared" si="4"/>
        <v>0</v>
      </c>
      <c r="J261" s="662">
        <f t="shared" si="4"/>
        <v>0</v>
      </c>
      <c r="K261" s="662">
        <f t="shared" si="4"/>
        <v>0</v>
      </c>
      <c r="L261" s="662">
        <f t="shared" si="4"/>
        <v>0</v>
      </c>
      <c r="M261" s="662">
        <f t="shared" si="4"/>
        <v>0</v>
      </c>
      <c r="N261" s="662">
        <f t="shared" si="4"/>
        <v>0</v>
      </c>
      <c r="O261" s="662">
        <f t="shared" si="4"/>
        <v>0</v>
      </c>
      <c r="P261" s="662">
        <f t="shared" si="4"/>
        <v>0</v>
      </c>
      <c r="Q261" s="673">
        <f t="shared" si="4"/>
        <v>0</v>
      </c>
      <c r="R261" s="678"/>
      <c r="S261" s="682"/>
      <c r="T261" s="689"/>
      <c r="U261" s="582"/>
      <c r="V261" s="596"/>
      <c r="W261" s="600"/>
      <c r="X261" s="609"/>
      <c r="Y261" s="600"/>
    </row>
    <row r="262" spans="1:25" ht="30" customHeight="1">
      <c r="U262" s="695"/>
      <c r="V262" s="695"/>
      <c r="W262" s="695"/>
      <c r="X262" s="695"/>
      <c r="Y262" s="702"/>
    </row>
    <row r="263" spans="1:25" ht="23.4">
      <c r="A263" s="628" t="s">
        <v>63</v>
      </c>
      <c r="B263" s="628"/>
      <c r="C263" s="628"/>
      <c r="U263" s="695"/>
      <c r="V263" s="695"/>
      <c r="W263" s="695"/>
      <c r="X263" s="695"/>
      <c r="Y263" s="702"/>
    </row>
    <row r="264" spans="1:25" s="622" customFormat="1" ht="19.2">
      <c r="A264" s="629" t="s">
        <v>299</v>
      </c>
      <c r="C264" s="629"/>
      <c r="D264" s="652"/>
      <c r="E264" s="652"/>
      <c r="F264" s="652"/>
      <c r="S264" s="546"/>
      <c r="T264" s="546"/>
      <c r="U264" s="583"/>
      <c r="V264" s="583"/>
      <c r="W264" s="583"/>
      <c r="X264" s="583"/>
      <c r="Y264" s="702"/>
    </row>
    <row r="265" spans="1:25" s="622" customFormat="1" ht="22.5" customHeight="1">
      <c r="A265" s="629" t="s">
        <v>129</v>
      </c>
      <c r="C265" s="629"/>
      <c r="D265" s="652"/>
      <c r="E265" s="652"/>
      <c r="F265" s="652"/>
      <c r="S265" s="546"/>
      <c r="T265" s="546"/>
      <c r="U265" s="583"/>
      <c r="V265" s="583"/>
      <c r="W265" s="583"/>
      <c r="X265" s="583"/>
      <c r="Y265" s="702"/>
    </row>
    <row r="266" spans="1:25" s="622" customFormat="1" ht="18.75" customHeight="1">
      <c r="A266" s="393" t="s">
        <v>71</v>
      </c>
      <c r="B266" s="393"/>
      <c r="C266" s="393"/>
      <c r="D266" s="393"/>
      <c r="E266" s="393"/>
      <c r="F266" s="393"/>
      <c r="G266" s="393"/>
      <c r="H266" s="393"/>
      <c r="I266" s="393"/>
      <c r="J266" s="393"/>
      <c r="K266" s="393"/>
      <c r="L266" s="393"/>
      <c r="M266" s="393"/>
      <c r="N266" s="393"/>
      <c r="O266" s="393"/>
      <c r="P266" s="393"/>
      <c r="Q266" s="393"/>
      <c r="R266" s="393"/>
      <c r="S266" s="393"/>
      <c r="T266" s="393"/>
      <c r="U266" s="584"/>
      <c r="V266" s="583"/>
      <c r="W266" s="583"/>
      <c r="X266" s="583"/>
      <c r="Y266" s="702"/>
    </row>
    <row r="267" spans="1:25" s="622" customFormat="1" ht="24.75" customHeight="1">
      <c r="A267" s="393"/>
      <c r="B267" s="393"/>
      <c r="C267" s="393"/>
      <c r="D267" s="393"/>
      <c r="E267" s="393"/>
      <c r="F267" s="393"/>
      <c r="G267" s="393"/>
      <c r="H267" s="393"/>
      <c r="I267" s="393"/>
      <c r="J267" s="393"/>
      <c r="K267" s="393"/>
      <c r="L267" s="393"/>
      <c r="M267" s="393"/>
      <c r="N267" s="393"/>
      <c r="O267" s="393"/>
      <c r="P267" s="393"/>
      <c r="Q267" s="393"/>
      <c r="R267" s="393"/>
      <c r="S267" s="393"/>
      <c r="T267" s="393"/>
      <c r="U267" s="584"/>
      <c r="V267" s="583"/>
      <c r="W267" s="583"/>
      <c r="X267" s="583"/>
      <c r="Y267" s="702"/>
    </row>
    <row r="268" spans="1:25" s="622" customFormat="1" ht="19.2">
      <c r="A268" s="394"/>
      <c r="B268" s="394"/>
      <c r="C268" s="394"/>
      <c r="D268" s="394"/>
      <c r="E268" s="394"/>
      <c r="F268" s="394"/>
      <c r="G268" s="394"/>
      <c r="H268" s="394"/>
      <c r="I268" s="394"/>
      <c r="J268" s="394"/>
      <c r="K268" s="394"/>
      <c r="L268" s="394"/>
      <c r="M268" s="394"/>
      <c r="N268" s="394"/>
      <c r="O268" s="394"/>
      <c r="P268" s="394"/>
      <c r="Q268" s="394"/>
      <c r="R268" s="394"/>
      <c r="S268" s="546"/>
      <c r="T268" s="546"/>
      <c r="U268" s="583"/>
      <c r="V268" s="583"/>
      <c r="W268" s="583"/>
      <c r="X268" s="583"/>
      <c r="Y268" s="702"/>
    </row>
    <row r="269" spans="1:25" s="622" customFormat="1" ht="19.2">
      <c r="A269" s="394"/>
      <c r="B269" s="394"/>
      <c r="C269" s="394"/>
      <c r="D269" s="394"/>
      <c r="E269" s="394"/>
      <c r="F269" s="394"/>
      <c r="G269" s="394"/>
      <c r="H269" s="394"/>
      <c r="I269" s="394"/>
      <c r="J269" s="394"/>
      <c r="K269" s="394"/>
      <c r="L269" s="394"/>
      <c r="M269" s="394"/>
      <c r="N269" s="394"/>
      <c r="O269" s="394"/>
      <c r="P269" s="394"/>
      <c r="Q269" s="394"/>
      <c r="R269" s="394"/>
      <c r="S269" s="546"/>
      <c r="T269" s="546"/>
      <c r="U269" s="583"/>
      <c r="V269" s="583"/>
      <c r="W269" s="583"/>
      <c r="X269" s="583"/>
      <c r="Y269" s="702"/>
    </row>
    <row r="270" spans="1:25" ht="23.25" customHeight="1">
      <c r="B270" s="394" t="s">
        <v>75</v>
      </c>
      <c r="U270" s="583"/>
      <c r="V270" s="583"/>
      <c r="W270" s="583"/>
      <c r="X270" s="583"/>
      <c r="Y270" s="702"/>
    </row>
    <row r="271" spans="1:25" ht="20.100000000000001" customHeight="1">
      <c r="B271" s="638"/>
      <c r="C271" s="646" t="s">
        <v>76</v>
      </c>
      <c r="D271" s="646"/>
      <c r="E271" s="646" t="s">
        <v>30</v>
      </c>
      <c r="F271" s="646"/>
      <c r="G271" s="646"/>
      <c r="H271" s="646"/>
      <c r="I271" s="646"/>
      <c r="J271" s="664" t="s">
        <v>77</v>
      </c>
      <c r="K271" s="667"/>
      <c r="L271" s="667"/>
      <c r="M271" s="667"/>
      <c r="N271" s="667"/>
      <c r="O271" s="667"/>
      <c r="P271" s="667"/>
      <c r="Q271" s="667"/>
      <c r="R271" s="667"/>
      <c r="S271" s="683"/>
      <c r="T271" s="690"/>
      <c r="U271" s="695"/>
      <c r="V271" s="695"/>
      <c r="W271" s="695"/>
      <c r="X271" s="695"/>
      <c r="Y271" s="702"/>
    </row>
    <row r="272" spans="1:25" s="623" customFormat="1" ht="19.5" customHeight="1">
      <c r="A272" s="630"/>
      <c r="B272" s="639" t="s">
        <v>5</v>
      </c>
      <c r="C272" s="647" t="s">
        <v>61</v>
      </c>
      <c r="D272" s="647"/>
      <c r="E272" s="657" t="s">
        <v>83</v>
      </c>
      <c r="F272" s="657"/>
      <c r="G272" s="657"/>
      <c r="H272" s="657"/>
      <c r="I272" s="657"/>
      <c r="J272" s="665" t="s">
        <v>66</v>
      </c>
      <c r="K272" s="668"/>
      <c r="L272" s="668"/>
      <c r="M272" s="668"/>
      <c r="N272" s="668"/>
      <c r="O272" s="668"/>
      <c r="P272" s="668"/>
      <c r="Q272" s="668"/>
      <c r="R272" s="668"/>
      <c r="S272" s="684"/>
      <c r="T272" s="691"/>
      <c r="U272" s="695"/>
      <c r="V272" s="695"/>
      <c r="W272" s="695"/>
      <c r="X272" s="695"/>
      <c r="Y272" s="695"/>
    </row>
    <row r="273" spans="1:25" s="623" customFormat="1" ht="18.75" customHeight="1">
      <c r="A273" s="630"/>
      <c r="B273" s="639" t="s">
        <v>84</v>
      </c>
      <c r="C273" s="647" t="s">
        <v>34</v>
      </c>
      <c r="D273" s="647"/>
      <c r="E273" s="657" t="s">
        <v>53</v>
      </c>
      <c r="F273" s="657"/>
      <c r="G273" s="657"/>
      <c r="H273" s="657"/>
      <c r="I273" s="657"/>
      <c r="J273" s="665" t="s">
        <v>85</v>
      </c>
      <c r="K273" s="668"/>
      <c r="L273" s="668"/>
      <c r="M273" s="668"/>
      <c r="N273" s="668"/>
      <c r="O273" s="668"/>
      <c r="P273" s="668"/>
      <c r="Q273" s="668"/>
      <c r="R273" s="668"/>
      <c r="S273" s="684"/>
      <c r="T273" s="691"/>
      <c r="U273" s="585"/>
      <c r="V273" s="585"/>
      <c r="W273" s="585"/>
      <c r="X273" s="585"/>
      <c r="Y273" s="551"/>
    </row>
    <row r="274" spans="1:25" s="623" customFormat="1" ht="16.2">
      <c r="A274" s="630"/>
      <c r="B274" s="639"/>
      <c r="C274" s="647" t="s">
        <v>10</v>
      </c>
      <c r="D274" s="647"/>
      <c r="E274" s="657" t="s">
        <v>88</v>
      </c>
      <c r="F274" s="657"/>
      <c r="G274" s="657"/>
      <c r="H274" s="657"/>
      <c r="I274" s="657"/>
      <c r="J274" s="665" t="s">
        <v>413</v>
      </c>
      <c r="K274" s="668"/>
      <c r="L274" s="668"/>
      <c r="M274" s="668"/>
      <c r="N274" s="668"/>
      <c r="O274" s="668"/>
      <c r="P274" s="668"/>
      <c r="Q274" s="668"/>
      <c r="R274" s="668"/>
      <c r="S274" s="684"/>
      <c r="T274" s="691"/>
      <c r="U274" s="585"/>
      <c r="V274" s="585"/>
      <c r="W274" s="585"/>
      <c r="X274" s="585"/>
      <c r="Y274" s="551"/>
    </row>
    <row r="275" spans="1:25" s="623" customFormat="1" ht="16.2">
      <c r="A275" s="630"/>
      <c r="B275" s="639"/>
      <c r="C275" s="647" t="s">
        <v>35</v>
      </c>
      <c r="D275" s="647"/>
      <c r="E275" s="657" t="s">
        <v>416</v>
      </c>
      <c r="F275" s="657"/>
      <c r="G275" s="657"/>
      <c r="H275" s="657"/>
      <c r="I275" s="657"/>
      <c r="J275" s="665" t="s">
        <v>418</v>
      </c>
      <c r="K275" s="668"/>
      <c r="L275" s="668"/>
      <c r="M275" s="668"/>
      <c r="N275" s="668"/>
      <c r="O275" s="668"/>
      <c r="P275" s="668"/>
      <c r="Q275" s="668"/>
      <c r="R275" s="668"/>
      <c r="S275" s="684"/>
      <c r="T275" s="691"/>
      <c r="U275" s="585"/>
      <c r="V275" s="585"/>
      <c r="W275" s="585"/>
      <c r="X275" s="585"/>
      <c r="Y275" s="551"/>
    </row>
    <row r="276" spans="1:25" s="623" customFormat="1" ht="16.2">
      <c r="A276" s="630"/>
      <c r="B276" s="639"/>
      <c r="C276" s="647" t="s">
        <v>487</v>
      </c>
      <c r="D276" s="647"/>
      <c r="E276" s="657" t="s">
        <v>89</v>
      </c>
      <c r="F276" s="657"/>
      <c r="G276" s="657"/>
      <c r="H276" s="657"/>
      <c r="I276" s="657"/>
      <c r="J276" s="665" t="s">
        <v>389</v>
      </c>
      <c r="K276" s="668"/>
      <c r="L276" s="668"/>
      <c r="M276" s="668"/>
      <c r="N276" s="668"/>
      <c r="O276" s="668"/>
      <c r="P276" s="668"/>
      <c r="Q276" s="668"/>
      <c r="R276" s="668"/>
      <c r="S276" s="684"/>
      <c r="T276" s="691"/>
      <c r="U276" s="585"/>
      <c r="V276" s="585"/>
      <c r="W276" s="585"/>
      <c r="X276" s="585"/>
      <c r="Y276" s="551"/>
    </row>
    <row r="277" spans="1:25" s="623" customFormat="1" ht="16.2">
      <c r="A277" s="630"/>
      <c r="B277" s="639"/>
      <c r="C277" s="647" t="s">
        <v>19</v>
      </c>
      <c r="D277" s="647"/>
      <c r="E277" s="657" t="s">
        <v>92</v>
      </c>
      <c r="F277" s="657"/>
      <c r="G277" s="657"/>
      <c r="H277" s="657"/>
      <c r="I277" s="657"/>
      <c r="J277" s="665" t="s">
        <v>291</v>
      </c>
      <c r="K277" s="668"/>
      <c r="L277" s="668"/>
      <c r="M277" s="668"/>
      <c r="N277" s="668"/>
      <c r="O277" s="668"/>
      <c r="P277" s="668"/>
      <c r="Q277" s="668"/>
      <c r="R277" s="668"/>
      <c r="S277" s="684"/>
      <c r="T277" s="691"/>
      <c r="U277" s="585"/>
      <c r="V277" s="585"/>
      <c r="W277" s="585"/>
      <c r="X277" s="585"/>
      <c r="Y277" s="551"/>
    </row>
    <row r="278" spans="1:25" s="623" customFormat="1" ht="16.2">
      <c r="A278" s="630"/>
      <c r="B278" s="639"/>
      <c r="C278" s="647" t="s">
        <v>95</v>
      </c>
      <c r="D278" s="647"/>
      <c r="E278" s="657" t="s">
        <v>97</v>
      </c>
      <c r="F278" s="657"/>
      <c r="G278" s="657"/>
      <c r="H278" s="657"/>
      <c r="I278" s="657"/>
      <c r="J278" s="665" t="s">
        <v>80</v>
      </c>
      <c r="K278" s="668"/>
      <c r="L278" s="668"/>
      <c r="M278" s="668"/>
      <c r="N278" s="668"/>
      <c r="O278" s="668"/>
      <c r="P278" s="668"/>
      <c r="Q278" s="668"/>
      <c r="R278" s="668"/>
      <c r="S278" s="684"/>
      <c r="T278" s="691"/>
      <c r="U278" s="585"/>
      <c r="V278" s="585"/>
      <c r="W278" s="585"/>
      <c r="X278" s="585"/>
      <c r="Y278" s="551"/>
    </row>
    <row r="279" spans="1:25" s="623" customFormat="1" ht="16.2">
      <c r="A279" s="630"/>
      <c r="B279" s="639"/>
      <c r="C279" s="647" t="s">
        <v>102</v>
      </c>
      <c r="D279" s="647"/>
      <c r="E279" s="657" t="s">
        <v>68</v>
      </c>
      <c r="F279" s="657"/>
      <c r="G279" s="657"/>
      <c r="H279" s="657"/>
      <c r="I279" s="657"/>
      <c r="J279" s="665" t="s">
        <v>375</v>
      </c>
      <c r="K279" s="668"/>
      <c r="L279" s="668"/>
      <c r="M279" s="668"/>
      <c r="N279" s="668"/>
      <c r="O279" s="668"/>
      <c r="P279" s="668"/>
      <c r="Q279" s="668"/>
      <c r="R279" s="668"/>
      <c r="S279" s="684"/>
      <c r="T279" s="691"/>
      <c r="U279" s="585"/>
      <c r="V279" s="585"/>
      <c r="W279" s="585"/>
      <c r="X279" s="585"/>
      <c r="Y279" s="551"/>
    </row>
    <row r="280" spans="1:25" s="623" customFormat="1" ht="16.2">
      <c r="A280" s="630"/>
      <c r="B280" s="639"/>
      <c r="C280" s="647" t="s">
        <v>157</v>
      </c>
      <c r="D280" s="647"/>
      <c r="E280" s="657" t="s">
        <v>486</v>
      </c>
      <c r="F280" s="657"/>
      <c r="G280" s="657"/>
      <c r="H280" s="657"/>
      <c r="I280" s="657"/>
      <c r="J280" s="666" t="s">
        <v>396</v>
      </c>
      <c r="K280" s="669"/>
      <c r="L280" s="669"/>
      <c r="M280" s="669"/>
      <c r="N280" s="669"/>
      <c r="O280" s="669"/>
      <c r="P280" s="669"/>
      <c r="Q280" s="669"/>
      <c r="R280" s="669"/>
      <c r="S280" s="685"/>
      <c r="T280" s="692"/>
      <c r="U280" s="585"/>
      <c r="V280" s="585"/>
      <c r="W280" s="585"/>
      <c r="X280" s="585"/>
      <c r="Y280" s="551"/>
    </row>
    <row r="281" spans="1:25" s="623" customFormat="1" ht="16.2">
      <c r="A281" s="630"/>
      <c r="B281" s="639"/>
      <c r="C281" s="647" t="s">
        <v>108</v>
      </c>
      <c r="D281" s="647"/>
      <c r="E281" s="657" t="s">
        <v>22</v>
      </c>
      <c r="F281" s="657"/>
      <c r="G281" s="657"/>
      <c r="H281" s="657"/>
      <c r="I281" s="657"/>
      <c r="J281" s="665" t="s">
        <v>100</v>
      </c>
      <c r="K281" s="668"/>
      <c r="L281" s="668"/>
      <c r="M281" s="668"/>
      <c r="N281" s="668"/>
      <c r="O281" s="668"/>
      <c r="P281" s="668"/>
      <c r="Q281" s="668"/>
      <c r="R281" s="668"/>
      <c r="S281" s="684"/>
      <c r="T281" s="691"/>
      <c r="U281" s="585"/>
      <c r="V281" s="585"/>
      <c r="W281" s="585"/>
      <c r="X281" s="585"/>
      <c r="Y281" s="551"/>
    </row>
    <row r="282" spans="1:25" s="623" customFormat="1" ht="16.2">
      <c r="A282" s="630"/>
      <c r="B282" s="639"/>
      <c r="C282" s="647" t="s">
        <v>409</v>
      </c>
      <c r="D282" s="647"/>
      <c r="E282" s="657" t="s">
        <v>410</v>
      </c>
      <c r="F282" s="657"/>
      <c r="G282" s="657"/>
      <c r="H282" s="657"/>
      <c r="I282" s="657"/>
      <c r="J282" s="665" t="s">
        <v>412</v>
      </c>
      <c r="K282" s="668"/>
      <c r="L282" s="668"/>
      <c r="M282" s="668"/>
      <c r="N282" s="668"/>
      <c r="O282" s="668"/>
      <c r="P282" s="668"/>
      <c r="Q282" s="668"/>
      <c r="R282" s="668"/>
      <c r="S282" s="684"/>
      <c r="T282" s="691"/>
      <c r="U282" s="585"/>
      <c r="V282" s="585"/>
      <c r="W282" s="585"/>
      <c r="X282" s="585"/>
      <c r="Y282" s="551"/>
    </row>
    <row r="283" spans="1:25" s="623" customFormat="1" ht="16.2">
      <c r="A283" s="630"/>
      <c r="B283" s="639"/>
      <c r="C283" s="647" t="s">
        <v>167</v>
      </c>
      <c r="D283" s="647"/>
      <c r="E283" s="657" t="s">
        <v>269</v>
      </c>
      <c r="F283" s="657"/>
      <c r="G283" s="657"/>
      <c r="H283" s="657"/>
      <c r="I283" s="657"/>
      <c r="J283" s="665"/>
      <c r="K283" s="668"/>
      <c r="L283" s="668"/>
      <c r="M283" s="668"/>
      <c r="N283" s="668"/>
      <c r="O283" s="668"/>
      <c r="P283" s="668"/>
      <c r="Q283" s="668"/>
      <c r="R283" s="668"/>
      <c r="S283" s="684"/>
      <c r="T283" s="691"/>
      <c r="U283" s="585"/>
      <c r="V283" s="585"/>
      <c r="W283" s="585"/>
      <c r="X283" s="585"/>
      <c r="Y283" s="551"/>
    </row>
    <row r="284" spans="1:25" s="623" customFormat="1" ht="16.2">
      <c r="A284" s="630"/>
      <c r="B284" s="639"/>
      <c r="C284" s="647" t="s">
        <v>405</v>
      </c>
      <c r="D284" s="647"/>
      <c r="E284" s="657" t="s">
        <v>260</v>
      </c>
      <c r="F284" s="657"/>
      <c r="G284" s="657"/>
      <c r="H284" s="657"/>
      <c r="I284" s="657"/>
      <c r="J284" s="665" t="s">
        <v>419</v>
      </c>
      <c r="K284" s="668"/>
      <c r="L284" s="668"/>
      <c r="M284" s="668"/>
      <c r="N284" s="668"/>
      <c r="O284" s="668"/>
      <c r="P284" s="668"/>
      <c r="Q284" s="668"/>
      <c r="R284" s="668"/>
      <c r="S284" s="684"/>
      <c r="T284" s="691"/>
      <c r="U284" s="585"/>
      <c r="V284" s="585"/>
      <c r="W284" s="585"/>
      <c r="X284" s="585"/>
      <c r="Y284" s="551"/>
    </row>
    <row r="285" spans="1:25" s="623" customFormat="1" ht="16.2">
      <c r="A285" s="630"/>
      <c r="B285" s="639"/>
      <c r="C285" s="647" t="s">
        <v>170</v>
      </c>
      <c r="D285" s="647"/>
      <c r="E285" s="657" t="s">
        <v>420</v>
      </c>
      <c r="F285" s="657"/>
      <c r="G285" s="657"/>
      <c r="H285" s="657"/>
      <c r="I285" s="657"/>
      <c r="J285" s="665" t="s">
        <v>422</v>
      </c>
      <c r="K285" s="668"/>
      <c r="L285" s="668"/>
      <c r="M285" s="668"/>
      <c r="N285" s="668"/>
      <c r="O285" s="668"/>
      <c r="P285" s="668"/>
      <c r="Q285" s="668"/>
      <c r="R285" s="668"/>
      <c r="S285" s="684"/>
      <c r="T285" s="691"/>
      <c r="U285" s="585"/>
      <c r="V285" s="585"/>
      <c r="W285" s="585"/>
      <c r="X285" s="585"/>
      <c r="Y285" s="551"/>
    </row>
    <row r="286" spans="1:25" s="623" customFormat="1" ht="19.5" customHeight="1">
      <c r="A286" s="630"/>
      <c r="B286" s="639"/>
      <c r="C286" s="647" t="s">
        <v>24</v>
      </c>
      <c r="D286" s="647"/>
      <c r="E286" s="657" t="s">
        <v>427</v>
      </c>
      <c r="F286" s="657"/>
      <c r="G286" s="657"/>
      <c r="H286" s="657"/>
      <c r="I286" s="657"/>
      <c r="J286" s="666" t="s">
        <v>29</v>
      </c>
      <c r="K286" s="669"/>
      <c r="L286" s="669"/>
      <c r="M286" s="669"/>
      <c r="N286" s="669"/>
      <c r="O286" s="669"/>
      <c r="P286" s="669"/>
      <c r="Q286" s="669"/>
      <c r="R286" s="669"/>
      <c r="S286" s="685"/>
      <c r="T286" s="692"/>
      <c r="U286" s="585"/>
      <c r="V286" s="585"/>
      <c r="W286" s="585"/>
      <c r="X286" s="585"/>
      <c r="Y286" s="551"/>
    </row>
    <row r="287" spans="1:25" s="623" customFormat="1" ht="14.4">
      <c r="A287" s="630"/>
      <c r="B287" s="630"/>
      <c r="S287" s="686"/>
      <c r="T287" s="686"/>
      <c r="U287" s="585"/>
      <c r="V287" s="585"/>
      <c r="W287" s="585"/>
      <c r="X287" s="585"/>
      <c r="Y287" s="551"/>
    </row>
    <row r="288" spans="1:25" ht="33" customHeight="1">
      <c r="U288" s="585"/>
      <c r="V288" s="585"/>
      <c r="W288" s="585"/>
      <c r="X288" s="585"/>
      <c r="Y288" s="551"/>
    </row>
    <row r="289" spans="1:25" ht="33" customHeight="1">
      <c r="B289" s="414"/>
      <c r="C289" s="438" t="s">
        <v>705</v>
      </c>
      <c r="D289" s="458" t="s">
        <v>25</v>
      </c>
      <c r="E289" s="473"/>
      <c r="F289" s="473"/>
      <c r="G289" s="473"/>
      <c r="H289" s="473"/>
      <c r="I289" s="473"/>
      <c r="J289" s="473"/>
      <c r="K289" s="473"/>
      <c r="L289" s="473"/>
      <c r="M289" s="473"/>
      <c r="N289" s="473"/>
      <c r="O289" s="473"/>
      <c r="P289" s="473"/>
      <c r="Q289" s="516"/>
      <c r="U289" s="695"/>
      <c r="V289" s="695"/>
      <c r="W289" s="695"/>
      <c r="X289" s="695"/>
      <c r="Y289" s="695"/>
    </row>
    <row r="290" spans="1:25" ht="33" customHeight="1">
      <c r="B290" s="415"/>
      <c r="C290" s="426"/>
      <c r="D290" s="425" t="s">
        <v>47</v>
      </c>
      <c r="E290" s="452" t="s">
        <v>126</v>
      </c>
      <c r="F290" s="463"/>
      <c r="G290" s="463"/>
      <c r="H290" s="463"/>
      <c r="I290" s="463"/>
      <c r="J290" s="463"/>
      <c r="K290" s="463"/>
      <c r="L290" s="463"/>
      <c r="M290" s="463"/>
      <c r="N290" s="463"/>
      <c r="O290" s="463"/>
      <c r="P290" s="463"/>
      <c r="Q290" s="517"/>
      <c r="U290" s="695"/>
      <c r="V290" s="695"/>
      <c r="W290" s="695"/>
      <c r="X290" s="695"/>
      <c r="Y290" s="695"/>
    </row>
    <row r="291" spans="1:25" ht="81.75">
      <c r="B291" s="416"/>
      <c r="C291" s="439"/>
      <c r="D291" s="439"/>
      <c r="E291" s="474" t="s">
        <v>547</v>
      </c>
      <c r="F291" s="491" t="s">
        <v>549</v>
      </c>
      <c r="G291" s="491" t="s">
        <v>550</v>
      </c>
      <c r="H291" s="491" t="s">
        <v>433</v>
      </c>
      <c r="I291" s="491" t="s">
        <v>121</v>
      </c>
      <c r="J291" s="491" t="s">
        <v>204</v>
      </c>
      <c r="K291" s="491" t="s">
        <v>551</v>
      </c>
      <c r="L291" s="491" t="s">
        <v>496</v>
      </c>
      <c r="M291" s="491" t="s">
        <v>553</v>
      </c>
      <c r="N291" s="491" t="s">
        <v>350</v>
      </c>
      <c r="O291" s="491" t="s">
        <v>448</v>
      </c>
      <c r="P291" s="491" t="s">
        <v>556</v>
      </c>
      <c r="Q291" s="518" t="s">
        <v>558</v>
      </c>
    </row>
    <row r="292" spans="1:25" ht="33" customHeight="1">
      <c r="A292" s="631" t="s">
        <v>709</v>
      </c>
      <c r="B292" s="417" t="s">
        <v>69</v>
      </c>
      <c r="C292" s="440">
        <f>SUMIFS($C$9:$C$260,$Y$9:$Y$260,"&gt;=4")</f>
        <v>0</v>
      </c>
      <c r="D292" s="440">
        <f>SUMIFS($D$9:$D$260,$Y$9:$Y$260,"&gt;=4")</f>
        <v>0</v>
      </c>
      <c r="E292" s="475">
        <f>SUMIFS($E$9:$E$260,$Y$9:$Y$260,"&gt;=4")</f>
        <v>0</v>
      </c>
      <c r="F292" s="492">
        <f>SUMIFS($F$9:$F$260,$Y$9:$Y$260,"&gt;=4")</f>
        <v>0</v>
      </c>
      <c r="G292" s="492">
        <f>SUMIFS($G$9:$G$260,$Y$9:$Y$260,"&gt;=4")</f>
        <v>0</v>
      </c>
      <c r="H292" s="492">
        <f>SUMIFS($H$9:$H$260,$Y$9:$Y$260,"&gt;=4")</f>
        <v>0</v>
      </c>
      <c r="I292" s="492">
        <f>SUMIFS($I$9:$I$260,$Y$9:$Y$260,"&gt;=4")</f>
        <v>0</v>
      </c>
      <c r="J292" s="492">
        <f>SUMIFS($J$9:$J$260,$Y$9:$Y$260,"&gt;=4")</f>
        <v>0</v>
      </c>
      <c r="K292" s="492">
        <f>SUMIFS($K$9:$K$260,$Y$9:$Y$260,"&gt;=4")</f>
        <v>0</v>
      </c>
      <c r="L292" s="492">
        <f>SUMIFS($L$9:$L$260,$Y$9:$Y$260,"&gt;=4")</f>
        <v>0</v>
      </c>
      <c r="M292" s="492">
        <f>SUMIFS($M$9:$M$260,$Y$9:$Y$260,"&gt;=4")</f>
        <v>0</v>
      </c>
      <c r="N292" s="492">
        <f>SUMIFS($N$9:$N$260,$Y$9:$Y$260,"&gt;=4")</f>
        <v>0</v>
      </c>
      <c r="O292" s="492">
        <f>SUMIFS($O$9:$O$260,$Y$9:$Y$260,"&gt;=4")</f>
        <v>0</v>
      </c>
      <c r="P292" s="492">
        <f>SUMIFS($P$9:$P$260,$Y$9:$Y$260,"&gt;=4")</f>
        <v>0</v>
      </c>
      <c r="Q292" s="519">
        <f>SUMIFS($Q$9:$Q$260,$Y$9:$Y$260,"&gt;=4")</f>
        <v>0</v>
      </c>
    </row>
    <row r="293" spans="1:25" ht="33" customHeight="1">
      <c r="A293" s="632" t="s">
        <v>685</v>
      </c>
      <c r="B293" s="418" t="s">
        <v>576</v>
      </c>
      <c r="C293" s="441">
        <f>SUMIFS($C$9:$C$260,$Y$9:$Y$260,"&lt;=3")</f>
        <v>0</v>
      </c>
      <c r="D293" s="441">
        <f>SUMIFS($D$9:$D$260,$Y$9:$Y$260,"&lt;=3")</f>
        <v>0</v>
      </c>
      <c r="E293" s="476">
        <f>SUMIFS($E$9:$E$260,$Y$9:$Y$260,"&lt;=3")</f>
        <v>0</v>
      </c>
      <c r="F293" s="493">
        <f>SUMIFS($F$9:$F$260,$Y$9:$Y$260,"&lt;=3")</f>
        <v>0</v>
      </c>
      <c r="G293" s="493">
        <f>SUMIFS($G$9:$G$260,$Y$9:$Y$260,"&lt;=3")</f>
        <v>0</v>
      </c>
      <c r="H293" s="493">
        <f>SUMIFS($H$9:$H$260,$Y$9:$Y$260,"&lt;=3")</f>
        <v>0</v>
      </c>
      <c r="I293" s="493">
        <f>SUMIFS($I$9:$I$260,$Y$9:$Y$260,"&lt;=3")</f>
        <v>0</v>
      </c>
      <c r="J293" s="493">
        <f>SUMIFS($J$9:$J$260,$Y$9:$Y$260,"&lt;=3")</f>
        <v>0</v>
      </c>
      <c r="K293" s="493">
        <f>SUMIFS($K$9:$K$260,$Y$9:$Y$260,"&lt;=3")</f>
        <v>0</v>
      </c>
      <c r="L293" s="493">
        <f>SUMIFS($L$9:$L$260,$Y$9:$Y$260,"&lt;=3")</f>
        <v>0</v>
      </c>
      <c r="M293" s="493">
        <f>SUMIFS($M$9:$M$260,$Y$9:$Y$260,"&lt;=3")</f>
        <v>0</v>
      </c>
      <c r="N293" s="493">
        <f>SUMIFS($N$9:$N$260,$Y$9:$Y$260,"&lt;=3")</f>
        <v>0</v>
      </c>
      <c r="O293" s="493">
        <f>SUMIFS($O$9:$O$260,$Y$9:$Y$260,"&lt;=3")</f>
        <v>0</v>
      </c>
      <c r="P293" s="493">
        <f>SUMIFS($P$9:$P$260,$Y$9:$Y$260,"&lt;=3")</f>
        <v>0</v>
      </c>
      <c r="Q293" s="520">
        <f>SUMIFS($Q$9:$Q$260,$Y$9:$Y$260,"&lt;=3")</f>
        <v>0</v>
      </c>
    </row>
    <row r="294" spans="1:25" ht="33" customHeight="1">
      <c r="B294" s="435"/>
    </row>
    <row r="295" spans="1:25" ht="33" customHeight="1">
      <c r="B295" s="435"/>
    </row>
    <row r="296" spans="1:25" s="395" customFormat="1" ht="33" customHeight="1">
      <c r="S296" s="631"/>
      <c r="T296" s="631"/>
      <c r="U296" s="371"/>
      <c r="V296" s="371"/>
      <c r="W296" s="371"/>
      <c r="X296" s="371"/>
      <c r="Y296" s="370"/>
    </row>
    <row r="297" spans="1:25" s="395" customFormat="1" ht="33" customHeight="1">
      <c r="S297" s="631"/>
      <c r="T297" s="631"/>
      <c r="U297" s="610"/>
      <c r="V297" s="371"/>
      <c r="W297" s="371"/>
      <c r="X297" s="610"/>
      <c r="Y297" s="400"/>
    </row>
    <row r="298" spans="1:25" s="395" customFormat="1" ht="33" customHeight="1">
      <c r="S298" s="631"/>
      <c r="T298" s="631"/>
      <c r="U298" s="610"/>
      <c r="V298" s="371"/>
      <c r="W298" s="371"/>
      <c r="X298" s="610"/>
      <c r="Y298" s="400"/>
    </row>
    <row r="299" spans="1:25" s="395" customFormat="1" ht="33" customHeight="1">
      <c r="S299" s="631"/>
      <c r="T299" s="631"/>
      <c r="U299" s="371"/>
      <c r="V299" s="371"/>
      <c r="W299" s="371"/>
      <c r="X299" s="610"/>
      <c r="Y299" s="400"/>
    </row>
    <row r="300" spans="1:25" s="395" customFormat="1" ht="33" customHeight="1">
      <c r="S300" s="631"/>
      <c r="T300" s="631"/>
      <c r="U300" s="371"/>
      <c r="V300" s="371"/>
      <c r="W300" s="371"/>
      <c r="X300" s="610"/>
      <c r="Y300" s="400"/>
    </row>
    <row r="301" spans="1:25" s="395" customFormat="1" ht="33" customHeight="1">
      <c r="C301" s="435"/>
      <c r="D301" s="435"/>
      <c r="E301" s="435"/>
      <c r="F301" s="435"/>
      <c r="G301" s="435"/>
      <c r="H301" s="435"/>
      <c r="I301" s="435"/>
      <c r="J301" s="435"/>
      <c r="K301" s="435"/>
      <c r="L301" s="435"/>
      <c r="M301" s="435"/>
      <c r="N301" s="435"/>
      <c r="O301" s="435"/>
      <c r="P301" s="435"/>
      <c r="Q301" s="435"/>
      <c r="R301" s="435"/>
      <c r="S301" s="547"/>
      <c r="T301" s="547"/>
      <c r="U301" s="371"/>
      <c r="V301" s="371"/>
      <c r="W301" s="371"/>
      <c r="X301" s="610"/>
      <c r="Y301" s="400"/>
    </row>
    <row r="302" spans="1:25">
      <c r="X302" s="610"/>
      <c r="Y302" s="400"/>
    </row>
  </sheetData>
  <sheetProtection password="DD53" sheet="1" objects="1" scenarios="1" selectLockedCells="1"/>
  <mergeCells count="71">
    <mergeCell ref="D2:E2"/>
    <mergeCell ref="G2:S2"/>
    <mergeCell ref="O3:R3"/>
    <mergeCell ref="M4:S4"/>
    <mergeCell ref="D6:Q6"/>
    <mergeCell ref="E7:Q7"/>
    <mergeCell ref="A263:C263"/>
    <mergeCell ref="C271:D271"/>
    <mergeCell ref="E271:I271"/>
    <mergeCell ref="J271:S271"/>
    <mergeCell ref="C272:D272"/>
    <mergeCell ref="E272:I272"/>
    <mergeCell ref="J272:S272"/>
    <mergeCell ref="C273:D273"/>
    <mergeCell ref="E273:I273"/>
    <mergeCell ref="J273:S273"/>
    <mergeCell ref="C274:D274"/>
    <mergeCell ref="E274:I274"/>
    <mergeCell ref="J274:S274"/>
    <mergeCell ref="C275:D275"/>
    <mergeCell ref="E275:I275"/>
    <mergeCell ref="J275:S275"/>
    <mergeCell ref="C276:D276"/>
    <mergeCell ref="E276:I276"/>
    <mergeCell ref="J276:S276"/>
    <mergeCell ref="C277:D277"/>
    <mergeCell ref="E277:I277"/>
    <mergeCell ref="J277:S277"/>
    <mergeCell ref="C278:D278"/>
    <mergeCell ref="E278:I278"/>
    <mergeCell ref="J278:S278"/>
    <mergeCell ref="C279:D279"/>
    <mergeCell ref="E279:I279"/>
    <mergeCell ref="J279:S279"/>
    <mergeCell ref="C280:D280"/>
    <mergeCell ref="E280:I280"/>
    <mergeCell ref="J280:S280"/>
    <mergeCell ref="C281:D281"/>
    <mergeCell ref="E281:I281"/>
    <mergeCell ref="J281:S281"/>
    <mergeCell ref="C282:D282"/>
    <mergeCell ref="E282:I282"/>
    <mergeCell ref="J282:S282"/>
    <mergeCell ref="C283:D283"/>
    <mergeCell ref="E283:I283"/>
    <mergeCell ref="J283:S283"/>
    <mergeCell ref="C284:D284"/>
    <mergeCell ref="E284:I284"/>
    <mergeCell ref="J284:S284"/>
    <mergeCell ref="C285:D285"/>
    <mergeCell ref="E285:I285"/>
    <mergeCell ref="J285:S285"/>
    <mergeCell ref="C286:D286"/>
    <mergeCell ref="E286:I286"/>
    <mergeCell ref="J286:S286"/>
    <mergeCell ref="D289:Q289"/>
    <mergeCell ref="E290:Q290"/>
    <mergeCell ref="A6:A8"/>
    <mergeCell ref="B6:B8"/>
    <mergeCell ref="C6:C8"/>
    <mergeCell ref="R6:R8"/>
    <mergeCell ref="S6:S8"/>
    <mergeCell ref="T6:T8"/>
    <mergeCell ref="U6:X7"/>
    <mergeCell ref="Y6:Y8"/>
    <mergeCell ref="D7:D8"/>
    <mergeCell ref="A266:S267"/>
    <mergeCell ref="B289:B291"/>
    <mergeCell ref="C289:C291"/>
    <mergeCell ref="D290:D291"/>
    <mergeCell ref="B273:B286"/>
  </mergeCells>
  <phoneticPr fontId="26"/>
  <dataValidations count="1">
    <dataValidation type="list" allowBlank="1" showDropDown="0" showInputMessage="1" showErrorMessage="1" sqref="U10:X260">
      <formula1>"○"</formula1>
    </dataValidation>
  </dataValidations>
  <printOptions horizontalCentered="1"/>
  <pageMargins left="0.19685039370078738" right="0.19685039370078738" top="0.62992125984251968" bottom="0.39370078740157477" header="0.31496062992125984" footer="0.15748031496062992"/>
  <pageSetup paperSize="9" scale="44" fitToWidth="1" fitToHeight="1" orientation="landscape" usePrinterDefaults="1" r:id="rId1"/>
  <headerFooter>
    <oddFooter>&amp;R&amp;A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N84"/>
  <sheetViews>
    <sheetView showGridLines="0" view="pageBreakPreview" zoomScaleSheetLayoutView="100" workbookViewId="0">
      <pane ySplit="8" topLeftCell="A9" activePane="bottomLeft" state="frozen"/>
      <selection pane="bottomLeft" activeCell="I9" sqref="I9"/>
    </sheetView>
  </sheetViews>
  <sheetFormatPr defaultColWidth="9" defaultRowHeight="13.2"/>
  <cols>
    <col min="1" max="1" width="3.5" style="73" customWidth="1"/>
    <col min="2" max="2" width="9.69921875" style="73" customWidth="1"/>
    <col min="3" max="3" width="15.19921875" style="73" customWidth="1"/>
    <col min="4" max="4" width="12.59765625" style="73" customWidth="1"/>
    <col min="5" max="5" width="10.59765625" style="73" customWidth="1"/>
    <col min="6" max="6" width="12.5" style="73" customWidth="1"/>
    <col min="7" max="7" width="12.59765625" style="73" customWidth="1"/>
    <col min="8" max="10" width="12.09765625" style="73" customWidth="1"/>
    <col min="11" max="11" width="11.59765625" style="73" customWidth="1"/>
    <col min="12" max="12" width="12.59765625" style="73" customWidth="1"/>
    <col min="13" max="13" width="17.09765625" style="73" customWidth="1"/>
    <col min="14" max="16384" width="9" style="73"/>
  </cols>
  <sheetData>
    <row r="1" spans="2:14" ht="27" customHeight="1">
      <c r="B1" s="705" t="s">
        <v>446</v>
      </c>
      <c r="C1" s="713">
        <f>'2（収支報告書)'!A9</f>
        <v>7</v>
      </c>
      <c r="D1" s="721" t="s">
        <v>696</v>
      </c>
    </row>
    <row r="2" spans="2:14" ht="16.2">
      <c r="B2" s="706" t="s">
        <v>697</v>
      </c>
      <c r="C2" s="706"/>
      <c r="D2" s="706"/>
      <c r="E2" s="728"/>
      <c r="F2" s="736" t="s">
        <v>146</v>
      </c>
      <c r="G2" s="743">
        <f>'2（収支報告書)'!B1</f>
        <v>0</v>
      </c>
      <c r="H2" s="748"/>
      <c r="I2" s="753" t="s">
        <v>495</v>
      </c>
      <c r="J2" s="757" t="str">
        <f>IF('2（収支報告書)'!E6="","",'2（収支報告書)'!E6)</f>
        <v/>
      </c>
      <c r="K2" s="757"/>
      <c r="L2" s="757"/>
      <c r="M2" s="74" t="s">
        <v>212</v>
      </c>
      <c r="N2" s="197"/>
    </row>
    <row r="3" spans="2:14" ht="6" customHeight="1">
      <c r="B3" s="136"/>
      <c r="C3" s="136"/>
      <c r="D3" s="136"/>
      <c r="E3" s="136"/>
      <c r="F3" s="136"/>
      <c r="G3" s="136"/>
      <c r="H3" s="136"/>
      <c r="I3" s="136"/>
      <c r="J3" s="136"/>
      <c r="K3" s="136"/>
      <c r="L3" s="136"/>
      <c r="M3" s="136"/>
    </row>
    <row r="4" spans="2:14">
      <c r="B4" s="707" t="s">
        <v>300</v>
      </c>
      <c r="C4" s="714"/>
      <c r="D4" s="722" t="s">
        <v>245</v>
      </c>
      <c r="E4" s="729"/>
      <c r="F4" s="737"/>
      <c r="G4" s="744" t="s">
        <v>42</v>
      </c>
      <c r="H4" s="729"/>
      <c r="I4" s="729"/>
      <c r="J4" s="729"/>
      <c r="K4" s="729"/>
      <c r="L4" s="729"/>
      <c r="M4" s="768"/>
    </row>
    <row r="5" spans="2:14">
      <c r="B5" s="708"/>
      <c r="C5" s="715" t="s">
        <v>150</v>
      </c>
      <c r="D5" s="723" t="s">
        <v>229</v>
      </c>
      <c r="E5" s="730" t="s">
        <v>169</v>
      </c>
      <c r="F5" s="738" t="s">
        <v>301</v>
      </c>
      <c r="G5" s="745" t="s">
        <v>303</v>
      </c>
      <c r="H5" s="749" t="s">
        <v>214</v>
      </c>
      <c r="I5" s="749" t="s">
        <v>304</v>
      </c>
      <c r="J5" s="758" t="s">
        <v>44</v>
      </c>
      <c r="K5" s="763" t="s">
        <v>93</v>
      </c>
      <c r="L5" s="763" t="s">
        <v>289</v>
      </c>
      <c r="M5" s="769" t="s">
        <v>305</v>
      </c>
    </row>
    <row r="6" spans="2:14">
      <c r="B6" s="708"/>
      <c r="C6" s="716"/>
      <c r="D6" s="724" t="s">
        <v>61</v>
      </c>
      <c r="E6" s="731" t="s">
        <v>10</v>
      </c>
      <c r="F6" s="739" t="s">
        <v>163</v>
      </c>
      <c r="G6" s="746" t="s">
        <v>174</v>
      </c>
      <c r="H6" s="731" t="s">
        <v>15</v>
      </c>
      <c r="I6" s="731" t="s">
        <v>306</v>
      </c>
      <c r="J6" s="759" t="s">
        <v>78</v>
      </c>
      <c r="K6" s="764" t="s">
        <v>307</v>
      </c>
      <c r="L6" s="764" t="s">
        <v>308</v>
      </c>
      <c r="M6" s="770"/>
    </row>
    <row r="7" spans="2:14" ht="13.95">
      <c r="B7" s="709"/>
      <c r="C7" s="717"/>
      <c r="D7" s="724"/>
      <c r="E7" s="731" t="s">
        <v>310</v>
      </c>
      <c r="F7" s="739" t="s">
        <v>311</v>
      </c>
      <c r="G7" s="746" t="s">
        <v>240</v>
      </c>
      <c r="H7" s="731" t="s">
        <v>312</v>
      </c>
      <c r="I7" s="731" t="s">
        <v>313</v>
      </c>
      <c r="J7" s="759" t="s">
        <v>315</v>
      </c>
      <c r="K7" s="764"/>
      <c r="L7" s="764" t="s">
        <v>317</v>
      </c>
      <c r="M7" s="771" t="s">
        <v>319</v>
      </c>
    </row>
    <row r="8" spans="2:14" ht="18.75" customHeight="1">
      <c r="B8" s="710" t="s">
        <v>273</v>
      </c>
      <c r="C8" s="718"/>
      <c r="D8" s="725" t="str">
        <f t="shared" ref="D8:M8" si="0">IF(SUM(D9:D78)=0,"",SUM(D9:D78))</f>
        <v/>
      </c>
      <c r="E8" s="732" t="str">
        <f t="shared" si="0"/>
        <v/>
      </c>
      <c r="F8" s="732" t="str">
        <f t="shared" si="0"/>
        <v/>
      </c>
      <c r="G8" s="732" t="str">
        <f t="shared" si="0"/>
        <v/>
      </c>
      <c r="H8" s="732" t="str">
        <f t="shared" si="0"/>
        <v/>
      </c>
      <c r="I8" s="732" t="str">
        <f t="shared" si="0"/>
        <v/>
      </c>
      <c r="J8" s="732" t="str">
        <f t="shared" si="0"/>
        <v/>
      </c>
      <c r="K8" s="732" t="str">
        <f t="shared" si="0"/>
        <v/>
      </c>
      <c r="L8" s="732" t="str">
        <f t="shared" si="0"/>
        <v/>
      </c>
      <c r="M8" s="732" t="str">
        <f t="shared" si="0"/>
        <v/>
      </c>
    </row>
    <row r="9" spans="2:14" ht="21" customHeight="1">
      <c r="B9" s="711" t="str">
        <f>IF('2（収支報告書)'!$A40="","",1)</f>
        <v/>
      </c>
      <c r="C9" s="719">
        <f>'2（収支報告書)'!$A40</f>
        <v>0</v>
      </c>
      <c r="D9" s="726" t="str">
        <f>'2（収支報告書)'!$E40</f>
        <v/>
      </c>
      <c r="E9" s="733" t="str">
        <f>'３(執行状況調書)'!$U8</f>
        <v/>
      </c>
      <c r="F9" s="740">
        <f t="shared" ref="F9:F72" si="1">IF(G9="","",SUM(D9:E9))</f>
        <v>0</v>
      </c>
      <c r="G9" s="747">
        <f>'2（収支報告書)'!$F40</f>
        <v>0</v>
      </c>
      <c r="H9" s="750">
        <v>0</v>
      </c>
      <c r="I9" s="754"/>
      <c r="J9" s="760">
        <f t="shared" ref="J9:J72" si="2">IF(G9="","",G9-(H9+I9))</f>
        <v>0</v>
      </c>
      <c r="K9" s="765" t="str">
        <f>IF(B9="","",VLOOKUP(B9,'19-1（減価償却内訳）'!A:U,17))</f>
        <v/>
      </c>
      <c r="L9" s="767">
        <f t="shared" ref="L9:L72" si="3">IF(G9="","",SUM(J9:K9))</f>
        <v>0</v>
      </c>
      <c r="M9" s="772">
        <f t="shared" ref="M9:M72" si="4">IF(G9="","",F9-L9)</f>
        <v>0</v>
      </c>
    </row>
    <row r="10" spans="2:14" ht="21" customHeight="1">
      <c r="B10" s="711" t="str">
        <f>IF('2（収支報告書)'!$A41="","",$B9+1)</f>
        <v/>
      </c>
      <c r="C10" s="719">
        <f>'2（収支報告書)'!$A41</f>
        <v>0</v>
      </c>
      <c r="D10" s="726" t="str">
        <f>'2（収支報告書)'!$E41</f>
        <v/>
      </c>
      <c r="E10" s="734" t="str">
        <f>'３(執行状況調書)'!$U9</f>
        <v/>
      </c>
      <c r="F10" s="741">
        <f t="shared" si="1"/>
        <v>0</v>
      </c>
      <c r="G10" s="734">
        <f>'2（収支報告書)'!$F41</f>
        <v>0</v>
      </c>
      <c r="H10" s="751">
        <v>0</v>
      </c>
      <c r="I10" s="755"/>
      <c r="J10" s="761">
        <f t="shared" si="2"/>
        <v>0</v>
      </c>
      <c r="K10" s="765" t="str">
        <f>IF(B10="","",VLOOKUP(B10,'19-1（減価償却内訳）'!A:U,17))</f>
        <v/>
      </c>
      <c r="L10" s="741">
        <f t="shared" si="3"/>
        <v>0</v>
      </c>
      <c r="M10" s="773">
        <f t="shared" si="4"/>
        <v>0</v>
      </c>
    </row>
    <row r="11" spans="2:14" ht="21" customHeight="1">
      <c r="B11" s="711" t="str">
        <f>IF('2（収支報告書)'!$A42="","",$B10+1)</f>
        <v/>
      </c>
      <c r="C11" s="719">
        <f>'2（収支報告書)'!$A42</f>
        <v>0</v>
      </c>
      <c r="D11" s="726" t="str">
        <f>'2（収支報告書)'!$E42</f>
        <v/>
      </c>
      <c r="E11" s="734" t="str">
        <f>'３(執行状況調書)'!$U10</f>
        <v/>
      </c>
      <c r="F11" s="741">
        <f t="shared" si="1"/>
        <v>0</v>
      </c>
      <c r="G11" s="734">
        <f>'2（収支報告書)'!$F42</f>
        <v>0</v>
      </c>
      <c r="H11" s="751">
        <v>0</v>
      </c>
      <c r="I11" s="755"/>
      <c r="J11" s="761">
        <f t="shared" si="2"/>
        <v>0</v>
      </c>
      <c r="K11" s="765" t="str">
        <f>IF(B11="","",VLOOKUP(B11,'19-1（減価償却内訳）'!A:U,17))</f>
        <v/>
      </c>
      <c r="L11" s="741">
        <f t="shared" si="3"/>
        <v>0</v>
      </c>
      <c r="M11" s="773">
        <f t="shared" si="4"/>
        <v>0</v>
      </c>
    </row>
    <row r="12" spans="2:14" ht="21" customHeight="1">
      <c r="B12" s="711" t="str">
        <f>IF('2（収支報告書)'!$A43="","",$B11+1)</f>
        <v/>
      </c>
      <c r="C12" s="719">
        <f>'2（収支報告書)'!$A43</f>
        <v>0</v>
      </c>
      <c r="D12" s="726" t="str">
        <f>'2（収支報告書)'!$E43</f>
        <v/>
      </c>
      <c r="E12" s="734" t="str">
        <f>'３(執行状況調書)'!$U11</f>
        <v/>
      </c>
      <c r="F12" s="741">
        <f t="shared" si="1"/>
        <v>0</v>
      </c>
      <c r="G12" s="734">
        <f>'2（収支報告書)'!$F43</f>
        <v>0</v>
      </c>
      <c r="H12" s="751">
        <v>0</v>
      </c>
      <c r="I12" s="755"/>
      <c r="J12" s="761">
        <f t="shared" si="2"/>
        <v>0</v>
      </c>
      <c r="K12" s="765" t="str">
        <f>IF(B12="","",VLOOKUP(B12,'19-1（減価償却内訳）'!A:U,17))</f>
        <v/>
      </c>
      <c r="L12" s="741">
        <f t="shared" si="3"/>
        <v>0</v>
      </c>
      <c r="M12" s="773">
        <f t="shared" si="4"/>
        <v>0</v>
      </c>
    </row>
    <row r="13" spans="2:14" ht="21" customHeight="1">
      <c r="B13" s="711" t="str">
        <f>IF('2（収支報告書)'!$A44="","",$B12+1)</f>
        <v/>
      </c>
      <c r="C13" s="719">
        <f>'2（収支報告書)'!$A44</f>
        <v>0</v>
      </c>
      <c r="D13" s="726" t="str">
        <f>'2（収支報告書)'!$E44</f>
        <v/>
      </c>
      <c r="E13" s="734" t="str">
        <f>'３(執行状況調書)'!$U12</f>
        <v/>
      </c>
      <c r="F13" s="741">
        <f t="shared" si="1"/>
        <v>0</v>
      </c>
      <c r="G13" s="734">
        <f>'2（収支報告書)'!$F44</f>
        <v>0</v>
      </c>
      <c r="H13" s="751">
        <v>0</v>
      </c>
      <c r="I13" s="755"/>
      <c r="J13" s="761">
        <f t="shared" si="2"/>
        <v>0</v>
      </c>
      <c r="K13" s="765" t="str">
        <f>IF(B13="","",VLOOKUP(B13,'19-1（減価償却内訳）'!A:U,17))</f>
        <v/>
      </c>
      <c r="L13" s="741">
        <f t="shared" si="3"/>
        <v>0</v>
      </c>
      <c r="M13" s="773">
        <f t="shared" si="4"/>
        <v>0</v>
      </c>
    </row>
    <row r="14" spans="2:14" ht="21" customHeight="1">
      <c r="B14" s="711" t="str">
        <f>IF('2（収支報告書)'!$A45="","",$B13+1)</f>
        <v/>
      </c>
      <c r="C14" s="719">
        <f>'2（収支報告書)'!$A45</f>
        <v>0</v>
      </c>
      <c r="D14" s="726" t="str">
        <f>'2（収支報告書)'!$E45</f>
        <v/>
      </c>
      <c r="E14" s="734" t="str">
        <f>'３(執行状況調書)'!$U13</f>
        <v/>
      </c>
      <c r="F14" s="741">
        <f t="shared" si="1"/>
        <v>0</v>
      </c>
      <c r="G14" s="734">
        <f>'2（収支報告書)'!$F45</f>
        <v>0</v>
      </c>
      <c r="H14" s="751">
        <v>0</v>
      </c>
      <c r="I14" s="755"/>
      <c r="J14" s="761">
        <f t="shared" si="2"/>
        <v>0</v>
      </c>
      <c r="K14" s="765" t="str">
        <f>IF(B14="","",VLOOKUP(B14,'19-1（減価償却内訳）'!A:U,17))</f>
        <v/>
      </c>
      <c r="L14" s="741">
        <f t="shared" si="3"/>
        <v>0</v>
      </c>
      <c r="M14" s="773">
        <f t="shared" si="4"/>
        <v>0</v>
      </c>
    </row>
    <row r="15" spans="2:14" ht="21" customHeight="1">
      <c r="B15" s="711" t="str">
        <f>IF('2（収支報告書)'!$A46="","",$B14+1)</f>
        <v/>
      </c>
      <c r="C15" s="719">
        <f>'2（収支報告書)'!$A46</f>
        <v>0</v>
      </c>
      <c r="D15" s="726" t="str">
        <f>'2（収支報告書)'!$E46</f>
        <v/>
      </c>
      <c r="E15" s="734" t="str">
        <f>'３(執行状況調書)'!$U14</f>
        <v/>
      </c>
      <c r="F15" s="741">
        <f t="shared" si="1"/>
        <v>0</v>
      </c>
      <c r="G15" s="734">
        <f>'2（収支報告書)'!$F46</f>
        <v>0</v>
      </c>
      <c r="H15" s="751">
        <v>0</v>
      </c>
      <c r="I15" s="755"/>
      <c r="J15" s="761">
        <f t="shared" si="2"/>
        <v>0</v>
      </c>
      <c r="K15" s="765" t="str">
        <f>IF(B15="","",VLOOKUP(B15,'19-1（減価償却内訳）'!A:U,17))</f>
        <v/>
      </c>
      <c r="L15" s="741">
        <f t="shared" si="3"/>
        <v>0</v>
      </c>
      <c r="M15" s="773">
        <f t="shared" si="4"/>
        <v>0</v>
      </c>
    </row>
    <row r="16" spans="2:14" ht="21" customHeight="1">
      <c r="B16" s="711" t="str">
        <f>IF('2（収支報告書)'!$A47="","",$B15+1)</f>
        <v/>
      </c>
      <c r="C16" s="719">
        <f>'2（収支報告書)'!$A47</f>
        <v>0</v>
      </c>
      <c r="D16" s="726" t="str">
        <f>'2（収支報告書)'!$E47</f>
        <v/>
      </c>
      <c r="E16" s="734" t="str">
        <f>'３(執行状況調書)'!$U15</f>
        <v/>
      </c>
      <c r="F16" s="741">
        <f t="shared" si="1"/>
        <v>0</v>
      </c>
      <c r="G16" s="734">
        <f>'2（収支報告書)'!$F47</f>
        <v>0</v>
      </c>
      <c r="H16" s="751">
        <v>0</v>
      </c>
      <c r="I16" s="755"/>
      <c r="J16" s="761">
        <f t="shared" si="2"/>
        <v>0</v>
      </c>
      <c r="K16" s="765" t="str">
        <f>IF(B16="","",VLOOKUP(B16,'19-1（減価償却内訳）'!A:U,17))</f>
        <v/>
      </c>
      <c r="L16" s="741">
        <f t="shared" si="3"/>
        <v>0</v>
      </c>
      <c r="M16" s="773">
        <f t="shared" si="4"/>
        <v>0</v>
      </c>
    </row>
    <row r="17" spans="2:13" ht="21" customHeight="1">
      <c r="B17" s="711" t="str">
        <f>IF('2（収支報告書)'!$A48="","",$B16+1)</f>
        <v/>
      </c>
      <c r="C17" s="719">
        <f>'2（収支報告書)'!$A48</f>
        <v>0</v>
      </c>
      <c r="D17" s="726" t="str">
        <f>'2（収支報告書)'!$E48</f>
        <v/>
      </c>
      <c r="E17" s="734" t="str">
        <f>'３(執行状況調書)'!$U16</f>
        <v/>
      </c>
      <c r="F17" s="741">
        <f t="shared" si="1"/>
        <v>0</v>
      </c>
      <c r="G17" s="734">
        <f>'2（収支報告書)'!$F48</f>
        <v>0</v>
      </c>
      <c r="H17" s="751">
        <v>0</v>
      </c>
      <c r="I17" s="755"/>
      <c r="J17" s="761">
        <f t="shared" si="2"/>
        <v>0</v>
      </c>
      <c r="K17" s="765" t="str">
        <f>IF(B17="","",VLOOKUP(B17,'19-1（減価償却内訳）'!A:U,17))</f>
        <v/>
      </c>
      <c r="L17" s="741">
        <f t="shared" si="3"/>
        <v>0</v>
      </c>
      <c r="M17" s="773">
        <f t="shared" si="4"/>
        <v>0</v>
      </c>
    </row>
    <row r="18" spans="2:13" ht="21" customHeight="1">
      <c r="B18" s="711" t="str">
        <f>IF('2（収支報告書)'!$A49="","",$B17+1)</f>
        <v/>
      </c>
      <c r="C18" s="719">
        <f>'2（収支報告書)'!$A49</f>
        <v>0</v>
      </c>
      <c r="D18" s="726" t="str">
        <f>'2（収支報告書)'!$E49</f>
        <v/>
      </c>
      <c r="E18" s="734" t="str">
        <f>'３(執行状況調書)'!$U17</f>
        <v/>
      </c>
      <c r="F18" s="741">
        <f t="shared" si="1"/>
        <v>0</v>
      </c>
      <c r="G18" s="734">
        <f>'2（収支報告書)'!$F49</f>
        <v>0</v>
      </c>
      <c r="H18" s="751">
        <v>0</v>
      </c>
      <c r="I18" s="755"/>
      <c r="J18" s="761">
        <f t="shared" si="2"/>
        <v>0</v>
      </c>
      <c r="K18" s="765" t="str">
        <f>IF(B18="","",VLOOKUP(B18,'19-1（減価償却内訳）'!A:U,17))</f>
        <v/>
      </c>
      <c r="L18" s="741">
        <f t="shared" si="3"/>
        <v>0</v>
      </c>
      <c r="M18" s="773">
        <f t="shared" si="4"/>
        <v>0</v>
      </c>
    </row>
    <row r="19" spans="2:13" ht="21" customHeight="1">
      <c r="B19" s="711" t="str">
        <f>IF('2（収支報告書)'!$A50="","",$B18+1)</f>
        <v/>
      </c>
      <c r="C19" s="719">
        <f>'2（収支報告書)'!$A50</f>
        <v>0</v>
      </c>
      <c r="D19" s="726" t="str">
        <f>'2（収支報告書)'!$E50</f>
        <v/>
      </c>
      <c r="E19" s="734" t="str">
        <f>'３(執行状況調書)'!$U18</f>
        <v/>
      </c>
      <c r="F19" s="741">
        <f t="shared" si="1"/>
        <v>0</v>
      </c>
      <c r="G19" s="734">
        <f>'2（収支報告書)'!$F50</f>
        <v>0</v>
      </c>
      <c r="H19" s="751">
        <v>0</v>
      </c>
      <c r="I19" s="755"/>
      <c r="J19" s="761">
        <f t="shared" si="2"/>
        <v>0</v>
      </c>
      <c r="K19" s="765" t="str">
        <f>IF(B19="","",VLOOKUP(B19,'19-1（減価償却内訳）'!A:U,17))</f>
        <v/>
      </c>
      <c r="L19" s="741">
        <f t="shared" si="3"/>
        <v>0</v>
      </c>
      <c r="M19" s="773">
        <f t="shared" si="4"/>
        <v>0</v>
      </c>
    </row>
    <row r="20" spans="2:13" ht="21" customHeight="1">
      <c r="B20" s="711" t="str">
        <f>IF('2（収支報告書)'!$A51="","",$B19+1)</f>
        <v/>
      </c>
      <c r="C20" s="719">
        <f>'2（収支報告書)'!$A51</f>
        <v>0</v>
      </c>
      <c r="D20" s="726" t="str">
        <f>'2（収支報告書)'!$E51</f>
        <v/>
      </c>
      <c r="E20" s="734" t="str">
        <f>'３(執行状況調書)'!$U19</f>
        <v/>
      </c>
      <c r="F20" s="741">
        <f t="shared" si="1"/>
        <v>0</v>
      </c>
      <c r="G20" s="734">
        <f>'2（収支報告書)'!$F51</f>
        <v>0</v>
      </c>
      <c r="H20" s="751">
        <v>0</v>
      </c>
      <c r="I20" s="755"/>
      <c r="J20" s="761">
        <f t="shared" si="2"/>
        <v>0</v>
      </c>
      <c r="K20" s="765" t="str">
        <f>IF(B20="","",VLOOKUP(B20,'19-1（減価償却内訳）'!A:U,17))</f>
        <v/>
      </c>
      <c r="L20" s="741">
        <f t="shared" si="3"/>
        <v>0</v>
      </c>
      <c r="M20" s="773">
        <f t="shared" si="4"/>
        <v>0</v>
      </c>
    </row>
    <row r="21" spans="2:13" ht="21" customHeight="1">
      <c r="B21" s="711" t="str">
        <f>IF('2（収支報告書)'!$A52="","",$B20+1)</f>
        <v/>
      </c>
      <c r="C21" s="719">
        <f>'2（収支報告書)'!$A52</f>
        <v>0</v>
      </c>
      <c r="D21" s="726" t="str">
        <f>'2（収支報告書)'!$E52</f>
        <v/>
      </c>
      <c r="E21" s="734" t="str">
        <f>'３(執行状況調書)'!$U20</f>
        <v/>
      </c>
      <c r="F21" s="741">
        <f t="shared" si="1"/>
        <v>0</v>
      </c>
      <c r="G21" s="734">
        <f>'2（収支報告書)'!$F52</f>
        <v>0</v>
      </c>
      <c r="H21" s="751">
        <v>0</v>
      </c>
      <c r="I21" s="755"/>
      <c r="J21" s="761">
        <f t="shared" si="2"/>
        <v>0</v>
      </c>
      <c r="K21" s="765" t="str">
        <f>IF(B21="","",VLOOKUP(B21,'19-1（減価償却内訳）'!A:U,17))</f>
        <v/>
      </c>
      <c r="L21" s="741">
        <f t="shared" si="3"/>
        <v>0</v>
      </c>
      <c r="M21" s="773">
        <f t="shared" si="4"/>
        <v>0</v>
      </c>
    </row>
    <row r="22" spans="2:13" ht="21" customHeight="1">
      <c r="B22" s="711" t="str">
        <f>IF('2（収支報告書)'!$A53="","",$B21+1)</f>
        <v/>
      </c>
      <c r="C22" s="719">
        <f>'2（収支報告書)'!$A53</f>
        <v>0</v>
      </c>
      <c r="D22" s="726" t="str">
        <f>'2（収支報告書)'!$E53</f>
        <v/>
      </c>
      <c r="E22" s="734" t="str">
        <f>'３(執行状況調書)'!$U21</f>
        <v/>
      </c>
      <c r="F22" s="741">
        <f t="shared" si="1"/>
        <v>0</v>
      </c>
      <c r="G22" s="734">
        <f>'2（収支報告書)'!$F53</f>
        <v>0</v>
      </c>
      <c r="H22" s="751">
        <v>0</v>
      </c>
      <c r="I22" s="755"/>
      <c r="J22" s="761">
        <f t="shared" si="2"/>
        <v>0</v>
      </c>
      <c r="K22" s="765" t="str">
        <f>IF(B22="","",VLOOKUP(B22,'19-1（減価償却内訳）'!A:U,17))</f>
        <v/>
      </c>
      <c r="L22" s="741">
        <f t="shared" si="3"/>
        <v>0</v>
      </c>
      <c r="M22" s="773">
        <f t="shared" si="4"/>
        <v>0</v>
      </c>
    </row>
    <row r="23" spans="2:13" ht="21" customHeight="1">
      <c r="B23" s="711" t="str">
        <f>IF('2（収支報告書)'!$A54="","",$B22+1)</f>
        <v/>
      </c>
      <c r="C23" s="719">
        <f>'2（収支報告書)'!$A54</f>
        <v>0</v>
      </c>
      <c r="D23" s="726" t="str">
        <f>'2（収支報告書)'!$E54</f>
        <v/>
      </c>
      <c r="E23" s="734" t="str">
        <f>'３(執行状況調書)'!$U22</f>
        <v/>
      </c>
      <c r="F23" s="741">
        <f t="shared" si="1"/>
        <v>0</v>
      </c>
      <c r="G23" s="734">
        <f>'2（収支報告書)'!$F54</f>
        <v>0</v>
      </c>
      <c r="H23" s="751">
        <v>0</v>
      </c>
      <c r="I23" s="755"/>
      <c r="J23" s="761">
        <f t="shared" si="2"/>
        <v>0</v>
      </c>
      <c r="K23" s="765" t="str">
        <f>IF(B23="","",VLOOKUP(B23,'19-1（減価償却内訳）'!A:U,17))</f>
        <v/>
      </c>
      <c r="L23" s="741">
        <f t="shared" si="3"/>
        <v>0</v>
      </c>
      <c r="M23" s="773">
        <f t="shared" si="4"/>
        <v>0</v>
      </c>
    </row>
    <row r="24" spans="2:13" ht="21" customHeight="1">
      <c r="B24" s="711" t="str">
        <f>IF('2（収支報告書)'!$A55="","",$B23+1)</f>
        <v/>
      </c>
      <c r="C24" s="719">
        <f>'2（収支報告書)'!$A55</f>
        <v>0</v>
      </c>
      <c r="D24" s="726" t="str">
        <f>'2（収支報告書)'!$E55</f>
        <v/>
      </c>
      <c r="E24" s="734" t="str">
        <f>'３(執行状況調書)'!$U23</f>
        <v/>
      </c>
      <c r="F24" s="741">
        <f t="shared" si="1"/>
        <v>0</v>
      </c>
      <c r="G24" s="734">
        <f>'2（収支報告書)'!$F55</f>
        <v>0</v>
      </c>
      <c r="H24" s="751">
        <v>0</v>
      </c>
      <c r="I24" s="755"/>
      <c r="J24" s="761">
        <f t="shared" si="2"/>
        <v>0</v>
      </c>
      <c r="K24" s="765" t="str">
        <f>IF(B24="","",VLOOKUP(B24,'19-1（減価償却内訳）'!A:U,17))</f>
        <v/>
      </c>
      <c r="L24" s="741">
        <f t="shared" si="3"/>
        <v>0</v>
      </c>
      <c r="M24" s="773">
        <f t="shared" si="4"/>
        <v>0</v>
      </c>
    </row>
    <row r="25" spans="2:13" ht="21" customHeight="1">
      <c r="B25" s="711" t="str">
        <f>IF('2（収支報告書)'!$A56="","",$B24+1)</f>
        <v/>
      </c>
      <c r="C25" s="719">
        <f>'2（収支報告書)'!$A56</f>
        <v>0</v>
      </c>
      <c r="D25" s="726" t="str">
        <f>'2（収支報告書)'!$E56</f>
        <v/>
      </c>
      <c r="E25" s="734" t="str">
        <f>'３(執行状況調書)'!$U24</f>
        <v/>
      </c>
      <c r="F25" s="741">
        <f t="shared" si="1"/>
        <v>0</v>
      </c>
      <c r="G25" s="734">
        <f>'2（収支報告書)'!$F56</f>
        <v>0</v>
      </c>
      <c r="H25" s="751">
        <v>0</v>
      </c>
      <c r="I25" s="755"/>
      <c r="J25" s="761">
        <f t="shared" si="2"/>
        <v>0</v>
      </c>
      <c r="K25" s="765" t="str">
        <f>IF(B25="","",VLOOKUP(B25,'19-1（減価償却内訳）'!A:U,17))</f>
        <v/>
      </c>
      <c r="L25" s="741">
        <f t="shared" si="3"/>
        <v>0</v>
      </c>
      <c r="M25" s="773">
        <f t="shared" si="4"/>
        <v>0</v>
      </c>
    </row>
    <row r="26" spans="2:13" ht="21" customHeight="1">
      <c r="B26" s="711" t="str">
        <f>IF('2（収支報告書)'!$A57="","",$B25+1)</f>
        <v/>
      </c>
      <c r="C26" s="719">
        <f>'2（収支報告書)'!$A57</f>
        <v>0</v>
      </c>
      <c r="D26" s="726" t="str">
        <f>'2（収支報告書)'!$E57</f>
        <v/>
      </c>
      <c r="E26" s="734" t="str">
        <f>'３(執行状況調書)'!$U25</f>
        <v/>
      </c>
      <c r="F26" s="741">
        <f t="shared" si="1"/>
        <v>0</v>
      </c>
      <c r="G26" s="734">
        <f>'2（収支報告書)'!$F57</f>
        <v>0</v>
      </c>
      <c r="H26" s="751">
        <v>0</v>
      </c>
      <c r="I26" s="755"/>
      <c r="J26" s="761">
        <f t="shared" si="2"/>
        <v>0</v>
      </c>
      <c r="K26" s="765" t="str">
        <f>IF(B26="","",VLOOKUP(B26,'19-1（減価償却内訳）'!A:U,17))</f>
        <v/>
      </c>
      <c r="L26" s="741">
        <f t="shared" si="3"/>
        <v>0</v>
      </c>
      <c r="M26" s="773">
        <f t="shared" si="4"/>
        <v>0</v>
      </c>
    </row>
    <row r="27" spans="2:13" ht="21" customHeight="1">
      <c r="B27" s="711" t="str">
        <f>IF('2（収支報告書)'!$A58="","",$B26+1)</f>
        <v/>
      </c>
      <c r="C27" s="719">
        <f>'2（収支報告書)'!$A58</f>
        <v>0</v>
      </c>
      <c r="D27" s="726" t="str">
        <f>'2（収支報告書)'!$E58</f>
        <v/>
      </c>
      <c r="E27" s="734" t="str">
        <f>'３(執行状況調書)'!$U26</f>
        <v/>
      </c>
      <c r="F27" s="741">
        <f t="shared" si="1"/>
        <v>0</v>
      </c>
      <c r="G27" s="734">
        <f>'2（収支報告書)'!$F58</f>
        <v>0</v>
      </c>
      <c r="H27" s="751">
        <v>0</v>
      </c>
      <c r="I27" s="755"/>
      <c r="J27" s="761">
        <f t="shared" si="2"/>
        <v>0</v>
      </c>
      <c r="K27" s="765" t="str">
        <f>IF(B27="","",VLOOKUP(B27,'19-1（減価償却内訳）'!A:U,17))</f>
        <v/>
      </c>
      <c r="L27" s="741">
        <f t="shared" si="3"/>
        <v>0</v>
      </c>
      <c r="M27" s="773">
        <f t="shared" si="4"/>
        <v>0</v>
      </c>
    </row>
    <row r="28" spans="2:13" ht="21" customHeight="1">
      <c r="B28" s="711" t="str">
        <f>IF('2（収支報告書)'!$A59="","",$B27+1)</f>
        <v/>
      </c>
      <c r="C28" s="719">
        <f>'2（収支報告書)'!$A59</f>
        <v>0</v>
      </c>
      <c r="D28" s="726" t="str">
        <f>'2（収支報告書)'!$E59</f>
        <v/>
      </c>
      <c r="E28" s="734" t="str">
        <f>'３(執行状況調書)'!$U27</f>
        <v/>
      </c>
      <c r="F28" s="741">
        <f t="shared" si="1"/>
        <v>0</v>
      </c>
      <c r="G28" s="734">
        <f>'2（収支報告書)'!$F59</f>
        <v>0</v>
      </c>
      <c r="H28" s="751">
        <v>0</v>
      </c>
      <c r="I28" s="755"/>
      <c r="J28" s="761">
        <f t="shared" si="2"/>
        <v>0</v>
      </c>
      <c r="K28" s="765" t="str">
        <f>IF(B28="","",VLOOKUP(B28,'19-1（減価償却内訳）'!A:U,17))</f>
        <v/>
      </c>
      <c r="L28" s="741">
        <f t="shared" si="3"/>
        <v>0</v>
      </c>
      <c r="M28" s="773">
        <f t="shared" si="4"/>
        <v>0</v>
      </c>
    </row>
    <row r="29" spans="2:13" ht="21" customHeight="1">
      <c r="B29" s="711" t="str">
        <f>IF('2（収支報告書)'!$A60="","",$B28+1)</f>
        <v/>
      </c>
      <c r="C29" s="719">
        <f>'2（収支報告書)'!$A60</f>
        <v>0</v>
      </c>
      <c r="D29" s="726" t="str">
        <f>'2（収支報告書)'!$E60</f>
        <v/>
      </c>
      <c r="E29" s="734" t="str">
        <f>'３(執行状況調書)'!$U28</f>
        <v/>
      </c>
      <c r="F29" s="741">
        <f t="shared" si="1"/>
        <v>0</v>
      </c>
      <c r="G29" s="734">
        <f>'2（収支報告書)'!$F60</f>
        <v>0</v>
      </c>
      <c r="H29" s="751">
        <v>0</v>
      </c>
      <c r="I29" s="755"/>
      <c r="J29" s="761">
        <f t="shared" si="2"/>
        <v>0</v>
      </c>
      <c r="K29" s="765" t="str">
        <f>IF(B29="","",VLOOKUP(B29,'19-1（減価償却内訳）'!A:U,17))</f>
        <v/>
      </c>
      <c r="L29" s="741">
        <f t="shared" si="3"/>
        <v>0</v>
      </c>
      <c r="M29" s="773">
        <f t="shared" si="4"/>
        <v>0</v>
      </c>
    </row>
    <row r="30" spans="2:13" ht="21" customHeight="1">
      <c r="B30" s="711" t="str">
        <f>IF('2（収支報告書)'!$A61="","",$B29+1)</f>
        <v/>
      </c>
      <c r="C30" s="719">
        <f>'2（収支報告書)'!$A61</f>
        <v>0</v>
      </c>
      <c r="D30" s="726" t="str">
        <f>'2（収支報告書)'!$E61</f>
        <v/>
      </c>
      <c r="E30" s="734" t="str">
        <f>'３(執行状況調書)'!$U29</f>
        <v/>
      </c>
      <c r="F30" s="741">
        <f t="shared" si="1"/>
        <v>0</v>
      </c>
      <c r="G30" s="734">
        <f>'2（収支報告書)'!$F61</f>
        <v>0</v>
      </c>
      <c r="H30" s="751">
        <v>0</v>
      </c>
      <c r="I30" s="755"/>
      <c r="J30" s="761">
        <f t="shared" si="2"/>
        <v>0</v>
      </c>
      <c r="K30" s="765" t="str">
        <f>IF(B30="","",VLOOKUP(B30,'19-1（減価償却内訳）'!A:U,17))</f>
        <v/>
      </c>
      <c r="L30" s="741">
        <f t="shared" si="3"/>
        <v>0</v>
      </c>
      <c r="M30" s="773">
        <f t="shared" si="4"/>
        <v>0</v>
      </c>
    </row>
    <row r="31" spans="2:13" ht="21" customHeight="1">
      <c r="B31" s="711" t="str">
        <f>IF('2（収支報告書)'!$A62="","",$B30+1)</f>
        <v/>
      </c>
      <c r="C31" s="719">
        <f>'2（収支報告書)'!$A62</f>
        <v>0</v>
      </c>
      <c r="D31" s="726" t="str">
        <f>'2（収支報告書)'!$E62</f>
        <v/>
      </c>
      <c r="E31" s="734" t="str">
        <f>'３(執行状況調書)'!$U30</f>
        <v/>
      </c>
      <c r="F31" s="741">
        <f t="shared" si="1"/>
        <v>0</v>
      </c>
      <c r="G31" s="734">
        <f>'2（収支報告書)'!$F62</f>
        <v>0</v>
      </c>
      <c r="H31" s="751">
        <v>0</v>
      </c>
      <c r="I31" s="755"/>
      <c r="J31" s="761">
        <f t="shared" si="2"/>
        <v>0</v>
      </c>
      <c r="K31" s="765" t="str">
        <f>IF(B31="","",VLOOKUP(B31,'19-1（減価償却内訳）'!A:U,17))</f>
        <v/>
      </c>
      <c r="L31" s="741">
        <f t="shared" si="3"/>
        <v>0</v>
      </c>
      <c r="M31" s="773">
        <f t="shared" si="4"/>
        <v>0</v>
      </c>
    </row>
    <row r="32" spans="2:13" ht="21" customHeight="1">
      <c r="B32" s="711" t="str">
        <f>IF('2（収支報告書)'!$A63="","",$B31+1)</f>
        <v/>
      </c>
      <c r="C32" s="719">
        <f>'2（収支報告書)'!$A63</f>
        <v>0</v>
      </c>
      <c r="D32" s="726" t="str">
        <f>'2（収支報告書)'!$E63</f>
        <v/>
      </c>
      <c r="E32" s="734" t="str">
        <f>'３(執行状況調書)'!$U31</f>
        <v/>
      </c>
      <c r="F32" s="741">
        <f t="shared" si="1"/>
        <v>0</v>
      </c>
      <c r="G32" s="734">
        <f>'2（収支報告書)'!$F63</f>
        <v>0</v>
      </c>
      <c r="H32" s="751">
        <v>0</v>
      </c>
      <c r="I32" s="755"/>
      <c r="J32" s="761">
        <f t="shared" si="2"/>
        <v>0</v>
      </c>
      <c r="K32" s="765" t="str">
        <f>IF(B32="","",VLOOKUP(B32,'19-1（減価償却内訳）'!A:U,17))</f>
        <v/>
      </c>
      <c r="L32" s="741">
        <f t="shared" si="3"/>
        <v>0</v>
      </c>
      <c r="M32" s="773">
        <f t="shared" si="4"/>
        <v>0</v>
      </c>
    </row>
    <row r="33" spans="2:13" ht="21" customHeight="1">
      <c r="B33" s="711" t="str">
        <f>IF('2（収支報告書)'!$A64="","",$B32+1)</f>
        <v/>
      </c>
      <c r="C33" s="719">
        <f>'2（収支報告書)'!$A64</f>
        <v>0</v>
      </c>
      <c r="D33" s="726" t="str">
        <f>'2（収支報告書)'!$E64</f>
        <v/>
      </c>
      <c r="E33" s="734" t="str">
        <f>'３(執行状況調書)'!$U32</f>
        <v/>
      </c>
      <c r="F33" s="741">
        <f t="shared" si="1"/>
        <v>0</v>
      </c>
      <c r="G33" s="734">
        <f>'2（収支報告書)'!$F64</f>
        <v>0</v>
      </c>
      <c r="H33" s="751">
        <v>0</v>
      </c>
      <c r="I33" s="755"/>
      <c r="J33" s="761">
        <f t="shared" si="2"/>
        <v>0</v>
      </c>
      <c r="K33" s="765" t="str">
        <f>IF(B33="","",VLOOKUP(B33,'19-1（減価償却内訳）'!A:U,17))</f>
        <v/>
      </c>
      <c r="L33" s="741">
        <f t="shared" si="3"/>
        <v>0</v>
      </c>
      <c r="M33" s="773">
        <f t="shared" si="4"/>
        <v>0</v>
      </c>
    </row>
    <row r="34" spans="2:13" ht="21" customHeight="1">
      <c r="B34" s="711" t="str">
        <f>IF('2（収支報告書)'!$A65="","",$B33+1)</f>
        <v/>
      </c>
      <c r="C34" s="719">
        <f>'2（収支報告書)'!$A65</f>
        <v>0</v>
      </c>
      <c r="D34" s="726" t="str">
        <f>'2（収支報告書)'!$E65</f>
        <v/>
      </c>
      <c r="E34" s="734" t="str">
        <f>'３(執行状況調書)'!$U33</f>
        <v/>
      </c>
      <c r="F34" s="741">
        <f t="shared" si="1"/>
        <v>0</v>
      </c>
      <c r="G34" s="734">
        <f>'2（収支報告書)'!$F65</f>
        <v>0</v>
      </c>
      <c r="H34" s="751">
        <v>0</v>
      </c>
      <c r="I34" s="755"/>
      <c r="J34" s="761">
        <f t="shared" si="2"/>
        <v>0</v>
      </c>
      <c r="K34" s="765" t="str">
        <f>IF(B34="","",VLOOKUP(B34,'19-1（減価償却内訳）'!A:U,17))</f>
        <v/>
      </c>
      <c r="L34" s="741">
        <f t="shared" si="3"/>
        <v>0</v>
      </c>
      <c r="M34" s="773">
        <f t="shared" si="4"/>
        <v>0</v>
      </c>
    </row>
    <row r="35" spans="2:13" ht="21" customHeight="1">
      <c r="B35" s="711" t="str">
        <f>IF('2（収支報告書)'!$A66="","",$B34+1)</f>
        <v/>
      </c>
      <c r="C35" s="719">
        <f>'2（収支報告書)'!$A66</f>
        <v>0</v>
      </c>
      <c r="D35" s="726" t="str">
        <f>'2（収支報告書)'!$E66</f>
        <v/>
      </c>
      <c r="E35" s="734" t="str">
        <f>'３(執行状況調書)'!$U34</f>
        <v/>
      </c>
      <c r="F35" s="741">
        <f t="shared" si="1"/>
        <v>0</v>
      </c>
      <c r="G35" s="734">
        <f>'2（収支報告書)'!$F66</f>
        <v>0</v>
      </c>
      <c r="H35" s="751">
        <v>0</v>
      </c>
      <c r="I35" s="755"/>
      <c r="J35" s="761">
        <f t="shared" si="2"/>
        <v>0</v>
      </c>
      <c r="K35" s="765" t="str">
        <f>IF(B35="","",VLOOKUP(B35,'19-1（減価償却内訳）'!A:U,17))</f>
        <v/>
      </c>
      <c r="L35" s="741">
        <f t="shared" si="3"/>
        <v>0</v>
      </c>
      <c r="M35" s="773">
        <f t="shared" si="4"/>
        <v>0</v>
      </c>
    </row>
    <row r="36" spans="2:13" ht="21" customHeight="1">
      <c r="B36" s="711" t="str">
        <f>IF('2（収支報告書)'!$A67="","",$B35+1)</f>
        <v/>
      </c>
      <c r="C36" s="719">
        <f>'2（収支報告書)'!$A67</f>
        <v>0</v>
      </c>
      <c r="D36" s="726" t="str">
        <f>'2（収支報告書)'!$E67</f>
        <v/>
      </c>
      <c r="E36" s="734" t="str">
        <f>'３(執行状況調書)'!$U35</f>
        <v/>
      </c>
      <c r="F36" s="741">
        <f t="shared" si="1"/>
        <v>0</v>
      </c>
      <c r="G36" s="734">
        <f>'2（収支報告書)'!$F67</f>
        <v>0</v>
      </c>
      <c r="H36" s="751">
        <v>0</v>
      </c>
      <c r="I36" s="755"/>
      <c r="J36" s="761">
        <f t="shared" si="2"/>
        <v>0</v>
      </c>
      <c r="K36" s="765" t="str">
        <f>IF(B36="","",VLOOKUP(B36,'19-1（減価償却内訳）'!A:U,17))</f>
        <v/>
      </c>
      <c r="L36" s="741">
        <f t="shared" si="3"/>
        <v>0</v>
      </c>
      <c r="M36" s="773">
        <f t="shared" si="4"/>
        <v>0</v>
      </c>
    </row>
    <row r="37" spans="2:13" ht="21" customHeight="1">
      <c r="B37" s="711" t="str">
        <f>IF('2（収支報告書)'!$A68="","",$B36+1)</f>
        <v/>
      </c>
      <c r="C37" s="719">
        <f>'2（収支報告書)'!$A68</f>
        <v>0</v>
      </c>
      <c r="D37" s="726" t="str">
        <f>'2（収支報告書)'!$E68</f>
        <v/>
      </c>
      <c r="E37" s="734" t="str">
        <f>'３(執行状況調書)'!$U36</f>
        <v/>
      </c>
      <c r="F37" s="741">
        <f t="shared" si="1"/>
        <v>0</v>
      </c>
      <c r="G37" s="734">
        <f>'2（収支報告書)'!$F68</f>
        <v>0</v>
      </c>
      <c r="H37" s="751">
        <v>0</v>
      </c>
      <c r="I37" s="755"/>
      <c r="J37" s="761">
        <f t="shared" si="2"/>
        <v>0</v>
      </c>
      <c r="K37" s="765" t="str">
        <f>IF(B37="","",VLOOKUP(B37,'19-1（減価償却内訳）'!A:U,17))</f>
        <v/>
      </c>
      <c r="L37" s="741">
        <f t="shared" si="3"/>
        <v>0</v>
      </c>
      <c r="M37" s="773">
        <f t="shared" si="4"/>
        <v>0</v>
      </c>
    </row>
    <row r="38" spans="2:13" ht="21" customHeight="1">
      <c r="B38" s="711" t="str">
        <f>IF('2（収支報告書)'!$A69="","",$B37+1)</f>
        <v/>
      </c>
      <c r="C38" s="719">
        <f>'2（収支報告書)'!$A69</f>
        <v>0</v>
      </c>
      <c r="D38" s="726" t="str">
        <f>'2（収支報告書)'!$E69</f>
        <v/>
      </c>
      <c r="E38" s="734" t="str">
        <f>'３(執行状況調書)'!$U37</f>
        <v/>
      </c>
      <c r="F38" s="741">
        <f t="shared" si="1"/>
        <v>0</v>
      </c>
      <c r="G38" s="734">
        <f>'2（収支報告書)'!$F69</f>
        <v>0</v>
      </c>
      <c r="H38" s="751">
        <v>0</v>
      </c>
      <c r="I38" s="755"/>
      <c r="J38" s="761">
        <f t="shared" si="2"/>
        <v>0</v>
      </c>
      <c r="K38" s="765" t="str">
        <f>IF(B38="","",VLOOKUP(B38,'19-1（減価償却内訳）'!A:U,17))</f>
        <v/>
      </c>
      <c r="L38" s="741">
        <f t="shared" si="3"/>
        <v>0</v>
      </c>
      <c r="M38" s="773">
        <f t="shared" si="4"/>
        <v>0</v>
      </c>
    </row>
    <row r="39" spans="2:13" ht="21" customHeight="1">
      <c r="B39" s="711" t="str">
        <f>IF('2（収支報告書)'!$A70="","",$B38+1)</f>
        <v/>
      </c>
      <c r="C39" s="719">
        <f>'2（収支報告書)'!$A70</f>
        <v>0</v>
      </c>
      <c r="D39" s="726" t="str">
        <f>'2（収支報告書)'!$E70</f>
        <v/>
      </c>
      <c r="E39" s="734" t="str">
        <f>'３(執行状況調書)'!$U38</f>
        <v/>
      </c>
      <c r="F39" s="741">
        <f t="shared" si="1"/>
        <v>0</v>
      </c>
      <c r="G39" s="734">
        <f>'2（収支報告書)'!$F70</f>
        <v>0</v>
      </c>
      <c r="H39" s="751">
        <v>0</v>
      </c>
      <c r="I39" s="755"/>
      <c r="J39" s="761">
        <f t="shared" si="2"/>
        <v>0</v>
      </c>
      <c r="K39" s="765" t="str">
        <f>IF(B39="","",VLOOKUP(B39,'19-1（減価償却内訳）'!A:U,17))</f>
        <v/>
      </c>
      <c r="L39" s="741">
        <f t="shared" si="3"/>
        <v>0</v>
      </c>
      <c r="M39" s="773">
        <f t="shared" si="4"/>
        <v>0</v>
      </c>
    </row>
    <row r="40" spans="2:13" ht="21" customHeight="1">
      <c r="B40" s="711" t="str">
        <f>IF('2（収支報告書)'!$A71="","",$B39+1)</f>
        <v/>
      </c>
      <c r="C40" s="719">
        <f>'2（収支報告書)'!$A71</f>
        <v>0</v>
      </c>
      <c r="D40" s="726" t="str">
        <f>'2（収支報告書)'!$E71</f>
        <v/>
      </c>
      <c r="E40" s="734" t="str">
        <f>'３(執行状況調書)'!$U39</f>
        <v/>
      </c>
      <c r="F40" s="741">
        <f t="shared" si="1"/>
        <v>0</v>
      </c>
      <c r="G40" s="734">
        <f>'2（収支報告書)'!$F71</f>
        <v>0</v>
      </c>
      <c r="H40" s="751">
        <v>0</v>
      </c>
      <c r="I40" s="755"/>
      <c r="J40" s="761">
        <f t="shared" si="2"/>
        <v>0</v>
      </c>
      <c r="K40" s="765" t="str">
        <f>IF(B40="","",VLOOKUP(B40,'19-1（減価償却内訳）'!A:U,17))</f>
        <v/>
      </c>
      <c r="L40" s="741">
        <f t="shared" si="3"/>
        <v>0</v>
      </c>
      <c r="M40" s="773">
        <f t="shared" si="4"/>
        <v>0</v>
      </c>
    </row>
    <row r="41" spans="2:13" ht="21" customHeight="1">
      <c r="B41" s="711" t="str">
        <f>IF('2（収支報告書)'!$A72="","",$B40+1)</f>
        <v/>
      </c>
      <c r="C41" s="719">
        <f>'2（収支報告書)'!$A72</f>
        <v>0</v>
      </c>
      <c r="D41" s="726" t="str">
        <f>'2（収支報告書)'!$E72</f>
        <v/>
      </c>
      <c r="E41" s="734" t="str">
        <f>'３(執行状況調書)'!$U40</f>
        <v/>
      </c>
      <c r="F41" s="741">
        <f t="shared" si="1"/>
        <v>0</v>
      </c>
      <c r="G41" s="734">
        <f>'2（収支報告書)'!$F72</f>
        <v>0</v>
      </c>
      <c r="H41" s="751">
        <v>0</v>
      </c>
      <c r="I41" s="755"/>
      <c r="J41" s="761">
        <f t="shared" si="2"/>
        <v>0</v>
      </c>
      <c r="K41" s="765" t="str">
        <f>IF(B41="","",VLOOKUP(B41,'19-1（減価償却内訳）'!A:U,17))</f>
        <v/>
      </c>
      <c r="L41" s="741">
        <f t="shared" si="3"/>
        <v>0</v>
      </c>
      <c r="M41" s="773">
        <f t="shared" si="4"/>
        <v>0</v>
      </c>
    </row>
    <row r="42" spans="2:13" ht="21" customHeight="1">
      <c r="B42" s="711" t="str">
        <f>IF('2（収支報告書)'!$A73="","",$B41+1)</f>
        <v/>
      </c>
      <c r="C42" s="719">
        <f>'2（収支報告書)'!$A73</f>
        <v>0</v>
      </c>
      <c r="D42" s="726" t="str">
        <f>'2（収支報告書)'!$E73</f>
        <v/>
      </c>
      <c r="E42" s="734" t="str">
        <f>'３(執行状況調書)'!$U41</f>
        <v/>
      </c>
      <c r="F42" s="741">
        <f t="shared" si="1"/>
        <v>0</v>
      </c>
      <c r="G42" s="734">
        <f>'2（収支報告書)'!$F73</f>
        <v>0</v>
      </c>
      <c r="H42" s="751">
        <v>0</v>
      </c>
      <c r="I42" s="755"/>
      <c r="J42" s="761">
        <f t="shared" si="2"/>
        <v>0</v>
      </c>
      <c r="K42" s="765" t="str">
        <f>IF(B42="","",VLOOKUP(B42,'19-1（減価償却内訳）'!A:U,17))</f>
        <v/>
      </c>
      <c r="L42" s="741">
        <f t="shared" si="3"/>
        <v>0</v>
      </c>
      <c r="M42" s="773">
        <f t="shared" si="4"/>
        <v>0</v>
      </c>
    </row>
    <row r="43" spans="2:13" ht="21" customHeight="1">
      <c r="B43" s="711" t="str">
        <f>IF('2（収支報告書)'!$A74="","",$B42+1)</f>
        <v/>
      </c>
      <c r="C43" s="719">
        <f>'2（収支報告書)'!$A74</f>
        <v>0</v>
      </c>
      <c r="D43" s="726" t="str">
        <f>'2（収支報告書)'!$E74</f>
        <v/>
      </c>
      <c r="E43" s="734" t="str">
        <f>'３(執行状況調書)'!$U42</f>
        <v/>
      </c>
      <c r="F43" s="741">
        <f t="shared" si="1"/>
        <v>0</v>
      </c>
      <c r="G43" s="734">
        <f>'2（収支報告書)'!$F74</f>
        <v>0</v>
      </c>
      <c r="H43" s="751">
        <v>0</v>
      </c>
      <c r="I43" s="755"/>
      <c r="J43" s="761">
        <f t="shared" si="2"/>
        <v>0</v>
      </c>
      <c r="K43" s="765" t="str">
        <f>IF(B43="","",VLOOKUP(B43,'19-1（減価償却内訳）'!A:U,17))</f>
        <v/>
      </c>
      <c r="L43" s="741">
        <f t="shared" si="3"/>
        <v>0</v>
      </c>
      <c r="M43" s="773">
        <f t="shared" si="4"/>
        <v>0</v>
      </c>
    </row>
    <row r="44" spans="2:13" ht="21" customHeight="1">
      <c r="B44" s="711" t="str">
        <f>IF('2（収支報告書)'!$A75="","",$B43+1)</f>
        <v/>
      </c>
      <c r="C44" s="719">
        <f>'2（収支報告書)'!$A75</f>
        <v>0</v>
      </c>
      <c r="D44" s="726" t="str">
        <f>'2（収支報告書)'!$E75</f>
        <v/>
      </c>
      <c r="E44" s="734" t="str">
        <f>'３(執行状況調書)'!$U43</f>
        <v/>
      </c>
      <c r="F44" s="741">
        <f t="shared" si="1"/>
        <v>0</v>
      </c>
      <c r="G44" s="734">
        <f>'2（収支報告書)'!$F75</f>
        <v>0</v>
      </c>
      <c r="H44" s="751">
        <v>0</v>
      </c>
      <c r="I44" s="755"/>
      <c r="J44" s="761">
        <f t="shared" si="2"/>
        <v>0</v>
      </c>
      <c r="K44" s="765" t="str">
        <f>IF(B44="","",VLOOKUP(B44,'19-1（減価償却内訳）'!A:U,17))</f>
        <v/>
      </c>
      <c r="L44" s="741">
        <f t="shared" si="3"/>
        <v>0</v>
      </c>
      <c r="M44" s="773">
        <f t="shared" si="4"/>
        <v>0</v>
      </c>
    </row>
    <row r="45" spans="2:13" ht="21" customHeight="1">
      <c r="B45" s="711" t="str">
        <f>IF('2（収支報告書)'!$A76="","",$B44+1)</f>
        <v/>
      </c>
      <c r="C45" s="719">
        <f>'2（収支報告書)'!$A76</f>
        <v>0</v>
      </c>
      <c r="D45" s="726" t="str">
        <f>'2（収支報告書)'!$E76</f>
        <v/>
      </c>
      <c r="E45" s="734" t="str">
        <f>'３(執行状況調書)'!$U44</f>
        <v/>
      </c>
      <c r="F45" s="741">
        <f t="shared" si="1"/>
        <v>0</v>
      </c>
      <c r="G45" s="734">
        <f>'2（収支報告書)'!$F76</f>
        <v>0</v>
      </c>
      <c r="H45" s="751">
        <v>0</v>
      </c>
      <c r="I45" s="755"/>
      <c r="J45" s="761">
        <f t="shared" si="2"/>
        <v>0</v>
      </c>
      <c r="K45" s="765" t="str">
        <f>IF(B45="","",VLOOKUP(B45,'19-1（減価償却内訳）'!A:U,17))</f>
        <v/>
      </c>
      <c r="L45" s="741">
        <f t="shared" si="3"/>
        <v>0</v>
      </c>
      <c r="M45" s="773">
        <f t="shared" si="4"/>
        <v>0</v>
      </c>
    </row>
    <row r="46" spans="2:13" ht="21" customHeight="1">
      <c r="B46" s="711" t="str">
        <f>IF('2（収支報告書)'!$A77="","",$B45+1)</f>
        <v/>
      </c>
      <c r="C46" s="719">
        <f>'2（収支報告書)'!$A77</f>
        <v>0</v>
      </c>
      <c r="D46" s="726" t="str">
        <f>'2（収支報告書)'!$E77</f>
        <v/>
      </c>
      <c r="E46" s="734" t="str">
        <f>'３(執行状況調書)'!$U45</f>
        <v/>
      </c>
      <c r="F46" s="741">
        <f t="shared" si="1"/>
        <v>0</v>
      </c>
      <c r="G46" s="734">
        <f>'2（収支報告書)'!$F77</f>
        <v>0</v>
      </c>
      <c r="H46" s="751">
        <v>0</v>
      </c>
      <c r="I46" s="755"/>
      <c r="J46" s="761">
        <f t="shared" si="2"/>
        <v>0</v>
      </c>
      <c r="K46" s="765" t="str">
        <f>IF(B46="","",VLOOKUP(B46,'19-1（減価償却内訳）'!A:U,17))</f>
        <v/>
      </c>
      <c r="L46" s="741">
        <f t="shared" si="3"/>
        <v>0</v>
      </c>
      <c r="M46" s="773">
        <f t="shared" si="4"/>
        <v>0</v>
      </c>
    </row>
    <row r="47" spans="2:13" ht="21" customHeight="1">
      <c r="B47" s="711" t="str">
        <f>IF('2（収支報告書)'!$A78="","",$B46+1)</f>
        <v/>
      </c>
      <c r="C47" s="719">
        <f>'2（収支報告書)'!$A78</f>
        <v>0</v>
      </c>
      <c r="D47" s="726" t="str">
        <f>'2（収支報告書)'!$E78</f>
        <v/>
      </c>
      <c r="E47" s="734" t="str">
        <f>'３(執行状況調書)'!$U46</f>
        <v/>
      </c>
      <c r="F47" s="741">
        <f t="shared" si="1"/>
        <v>0</v>
      </c>
      <c r="G47" s="734">
        <f>'2（収支報告書)'!$F78</f>
        <v>0</v>
      </c>
      <c r="H47" s="751">
        <v>0</v>
      </c>
      <c r="I47" s="755"/>
      <c r="J47" s="761">
        <f t="shared" si="2"/>
        <v>0</v>
      </c>
      <c r="K47" s="765" t="str">
        <f>IF(B47="","",VLOOKUP(B47,'19-1（減価償却内訳）'!A:U,17))</f>
        <v/>
      </c>
      <c r="L47" s="741">
        <f t="shared" si="3"/>
        <v>0</v>
      </c>
      <c r="M47" s="773">
        <f t="shared" si="4"/>
        <v>0</v>
      </c>
    </row>
    <row r="48" spans="2:13" ht="21" customHeight="1">
      <c r="B48" s="711" t="str">
        <f>IF('2（収支報告書)'!$A79="","",$B47+1)</f>
        <v/>
      </c>
      <c r="C48" s="719">
        <f>'2（収支報告書)'!$A79</f>
        <v>0</v>
      </c>
      <c r="D48" s="726" t="str">
        <f>'2（収支報告書)'!$E79</f>
        <v/>
      </c>
      <c r="E48" s="734" t="str">
        <f>'３(執行状況調書)'!$U47</f>
        <v/>
      </c>
      <c r="F48" s="741">
        <f t="shared" si="1"/>
        <v>0</v>
      </c>
      <c r="G48" s="734">
        <f>'2（収支報告書)'!$F79</f>
        <v>0</v>
      </c>
      <c r="H48" s="751">
        <v>0</v>
      </c>
      <c r="I48" s="755"/>
      <c r="J48" s="761">
        <f t="shared" si="2"/>
        <v>0</v>
      </c>
      <c r="K48" s="765" t="str">
        <f>IF(B48="","",VLOOKUP(B48,'19-1（減価償却内訳）'!A:U,17))</f>
        <v/>
      </c>
      <c r="L48" s="741">
        <f t="shared" si="3"/>
        <v>0</v>
      </c>
      <c r="M48" s="773">
        <f t="shared" si="4"/>
        <v>0</v>
      </c>
    </row>
    <row r="49" spans="2:13" ht="21" hidden="1" customHeight="1">
      <c r="B49" s="711" t="str">
        <f>IF('2（収支報告書)'!$A80="","",$B48+1)</f>
        <v/>
      </c>
      <c r="C49" s="719">
        <f>'2（収支報告書)'!$A80</f>
        <v>0</v>
      </c>
      <c r="D49" s="726" t="str">
        <f>'2（収支報告書)'!$E80</f>
        <v/>
      </c>
      <c r="E49" s="734" t="str">
        <f>'３(執行状況調書)'!$U48</f>
        <v/>
      </c>
      <c r="F49" s="741">
        <f t="shared" si="1"/>
        <v>0</v>
      </c>
      <c r="G49" s="734">
        <f>'2（収支報告書)'!$F80</f>
        <v>0</v>
      </c>
      <c r="H49" s="751">
        <v>0</v>
      </c>
      <c r="I49" s="755"/>
      <c r="J49" s="761">
        <f t="shared" si="2"/>
        <v>0</v>
      </c>
      <c r="K49" s="765" t="str">
        <f>IF(B49="","",VLOOKUP(B49,'19-1（減価償却内訳）'!A:U,17))</f>
        <v/>
      </c>
      <c r="L49" s="741">
        <f t="shared" si="3"/>
        <v>0</v>
      </c>
      <c r="M49" s="773">
        <f t="shared" si="4"/>
        <v>0</v>
      </c>
    </row>
    <row r="50" spans="2:13" ht="21" hidden="1" customHeight="1">
      <c r="B50" s="711" t="str">
        <f>IF('2（収支報告書)'!$A81="","",$B49+1)</f>
        <v/>
      </c>
      <c r="C50" s="719">
        <f>'2（収支報告書)'!$A81</f>
        <v>0</v>
      </c>
      <c r="D50" s="726" t="str">
        <f>'2（収支報告書)'!$E81</f>
        <v/>
      </c>
      <c r="E50" s="734" t="str">
        <f>'３(執行状況調書)'!$U49</f>
        <v/>
      </c>
      <c r="F50" s="741">
        <f t="shared" si="1"/>
        <v>0</v>
      </c>
      <c r="G50" s="734">
        <f>'2（収支報告書)'!$F81</f>
        <v>0</v>
      </c>
      <c r="H50" s="751">
        <v>0</v>
      </c>
      <c r="I50" s="755"/>
      <c r="J50" s="761">
        <f t="shared" si="2"/>
        <v>0</v>
      </c>
      <c r="K50" s="765" t="str">
        <f>IF(B50="","",VLOOKUP(B50,'19-1（減価償却内訳）'!A:U,17))</f>
        <v/>
      </c>
      <c r="L50" s="741">
        <f t="shared" si="3"/>
        <v>0</v>
      </c>
      <c r="M50" s="773">
        <f t="shared" si="4"/>
        <v>0</v>
      </c>
    </row>
    <row r="51" spans="2:13" ht="21" hidden="1" customHeight="1">
      <c r="B51" s="711" t="str">
        <f>IF('2（収支報告書)'!$A82="","",$B50+1)</f>
        <v/>
      </c>
      <c r="C51" s="719">
        <f>'2（収支報告書)'!$A82</f>
        <v>0</v>
      </c>
      <c r="D51" s="726" t="str">
        <f>'2（収支報告書)'!$E82</f>
        <v/>
      </c>
      <c r="E51" s="734" t="str">
        <f>'３(執行状況調書)'!$U50</f>
        <v/>
      </c>
      <c r="F51" s="741">
        <f t="shared" si="1"/>
        <v>0</v>
      </c>
      <c r="G51" s="734">
        <f>'2（収支報告書)'!$F82</f>
        <v>0</v>
      </c>
      <c r="H51" s="751">
        <v>0</v>
      </c>
      <c r="I51" s="755"/>
      <c r="J51" s="761">
        <f t="shared" si="2"/>
        <v>0</v>
      </c>
      <c r="K51" s="765" t="str">
        <f>IF(B51="","",VLOOKUP(B51,'19-1（減価償却内訳）'!A:U,17))</f>
        <v/>
      </c>
      <c r="L51" s="741">
        <f t="shared" si="3"/>
        <v>0</v>
      </c>
      <c r="M51" s="773">
        <f t="shared" si="4"/>
        <v>0</v>
      </c>
    </row>
    <row r="52" spans="2:13" ht="21" hidden="1" customHeight="1">
      <c r="B52" s="711" t="str">
        <f>IF('2（収支報告書)'!$A83="","",$B51+1)</f>
        <v/>
      </c>
      <c r="C52" s="719">
        <f>'2（収支報告書)'!$A83</f>
        <v>0</v>
      </c>
      <c r="D52" s="726" t="str">
        <f>'2（収支報告書)'!$E83</f>
        <v/>
      </c>
      <c r="E52" s="734" t="str">
        <f>'３(執行状況調書)'!$U51</f>
        <v/>
      </c>
      <c r="F52" s="741">
        <f t="shared" si="1"/>
        <v>0</v>
      </c>
      <c r="G52" s="734">
        <f>'2（収支報告書)'!$F83</f>
        <v>0</v>
      </c>
      <c r="H52" s="751">
        <v>0</v>
      </c>
      <c r="I52" s="755"/>
      <c r="J52" s="761">
        <f t="shared" si="2"/>
        <v>0</v>
      </c>
      <c r="K52" s="765" t="str">
        <f>IF(B52="","",VLOOKUP(B52,'19-1（減価償却内訳）'!A:U,17))</f>
        <v/>
      </c>
      <c r="L52" s="741">
        <f t="shared" si="3"/>
        <v>0</v>
      </c>
      <c r="M52" s="773">
        <f t="shared" si="4"/>
        <v>0</v>
      </c>
    </row>
    <row r="53" spans="2:13" ht="21" hidden="1" customHeight="1">
      <c r="B53" s="711" t="str">
        <f>IF('2（収支報告書)'!$A84="","",$B52+1)</f>
        <v/>
      </c>
      <c r="C53" s="719">
        <f>'2（収支報告書)'!$A84</f>
        <v>0</v>
      </c>
      <c r="D53" s="726" t="str">
        <f>'2（収支報告書)'!$E84</f>
        <v/>
      </c>
      <c r="E53" s="734" t="str">
        <f>'３(執行状況調書)'!$U52</f>
        <v/>
      </c>
      <c r="F53" s="741">
        <f t="shared" si="1"/>
        <v>0</v>
      </c>
      <c r="G53" s="734">
        <f>'2（収支報告書)'!$F84</f>
        <v>0</v>
      </c>
      <c r="H53" s="751">
        <v>0</v>
      </c>
      <c r="I53" s="755"/>
      <c r="J53" s="761">
        <f t="shared" si="2"/>
        <v>0</v>
      </c>
      <c r="K53" s="765" t="str">
        <f>IF(B53="","",VLOOKUP(B53,'19-1（減価償却内訳）'!A:U,17))</f>
        <v/>
      </c>
      <c r="L53" s="741">
        <f t="shared" si="3"/>
        <v>0</v>
      </c>
      <c r="M53" s="773">
        <f t="shared" si="4"/>
        <v>0</v>
      </c>
    </row>
    <row r="54" spans="2:13" ht="21" hidden="1" customHeight="1">
      <c r="B54" s="711" t="str">
        <f>IF('2（収支報告書)'!$A85="","",$B53+1)</f>
        <v/>
      </c>
      <c r="C54" s="719">
        <f>'2（収支報告書)'!$A85</f>
        <v>0</v>
      </c>
      <c r="D54" s="726" t="str">
        <f>'2（収支報告書)'!$E85</f>
        <v/>
      </c>
      <c r="E54" s="734" t="str">
        <f>'３(執行状況調書)'!$U53</f>
        <v/>
      </c>
      <c r="F54" s="741">
        <f t="shared" si="1"/>
        <v>0</v>
      </c>
      <c r="G54" s="734">
        <f>'2（収支報告書)'!$F85</f>
        <v>0</v>
      </c>
      <c r="H54" s="751">
        <v>0</v>
      </c>
      <c r="I54" s="755"/>
      <c r="J54" s="761">
        <f t="shared" si="2"/>
        <v>0</v>
      </c>
      <c r="K54" s="765" t="str">
        <f>IF(B54="","",VLOOKUP(B54,'19-1（減価償却内訳）'!A:U,17))</f>
        <v/>
      </c>
      <c r="L54" s="741">
        <f t="shared" si="3"/>
        <v>0</v>
      </c>
      <c r="M54" s="773">
        <f t="shared" si="4"/>
        <v>0</v>
      </c>
    </row>
    <row r="55" spans="2:13" ht="21" hidden="1" customHeight="1">
      <c r="B55" s="711" t="str">
        <f>IF('2（収支報告書)'!$A86="","",$B54+1)</f>
        <v/>
      </c>
      <c r="C55" s="719">
        <f>'2（収支報告書)'!$A86</f>
        <v>0</v>
      </c>
      <c r="D55" s="726" t="str">
        <f>'2（収支報告書)'!$E86</f>
        <v/>
      </c>
      <c r="E55" s="734" t="str">
        <f>'３(執行状況調書)'!$U54</f>
        <v/>
      </c>
      <c r="F55" s="741">
        <f t="shared" si="1"/>
        <v>0</v>
      </c>
      <c r="G55" s="734">
        <f>'2（収支報告書)'!$F86</f>
        <v>0</v>
      </c>
      <c r="H55" s="751">
        <v>0</v>
      </c>
      <c r="I55" s="755"/>
      <c r="J55" s="761">
        <f t="shared" si="2"/>
        <v>0</v>
      </c>
      <c r="K55" s="765" t="str">
        <f>IF(B55="","",VLOOKUP(B55,'19-1（減価償却内訳）'!A:U,17))</f>
        <v/>
      </c>
      <c r="L55" s="741">
        <f t="shared" si="3"/>
        <v>0</v>
      </c>
      <c r="M55" s="773">
        <f t="shared" si="4"/>
        <v>0</v>
      </c>
    </row>
    <row r="56" spans="2:13" ht="21" hidden="1" customHeight="1">
      <c r="B56" s="711" t="str">
        <f>IF('2（収支報告書)'!$A87="","",$B55+1)</f>
        <v/>
      </c>
      <c r="C56" s="719">
        <f>'2（収支報告書)'!$A87</f>
        <v>0</v>
      </c>
      <c r="D56" s="726" t="str">
        <f>'2（収支報告書)'!$E87</f>
        <v/>
      </c>
      <c r="E56" s="734" t="str">
        <f>'３(執行状況調書)'!$U55</f>
        <v/>
      </c>
      <c r="F56" s="741">
        <f t="shared" si="1"/>
        <v>0</v>
      </c>
      <c r="G56" s="734">
        <f>'2（収支報告書)'!$F87</f>
        <v>0</v>
      </c>
      <c r="H56" s="751">
        <v>0</v>
      </c>
      <c r="I56" s="755"/>
      <c r="J56" s="761">
        <f t="shared" si="2"/>
        <v>0</v>
      </c>
      <c r="K56" s="765" t="str">
        <f>IF(B56="","",VLOOKUP(B56,'19-1（減価償却内訳）'!A:U,17))</f>
        <v/>
      </c>
      <c r="L56" s="741">
        <f t="shared" si="3"/>
        <v>0</v>
      </c>
      <c r="M56" s="773">
        <f t="shared" si="4"/>
        <v>0</v>
      </c>
    </row>
    <row r="57" spans="2:13" ht="21" hidden="1" customHeight="1">
      <c r="B57" s="711" t="str">
        <f>IF('2（収支報告書)'!$A88="","",$B56+1)</f>
        <v/>
      </c>
      <c r="C57" s="719">
        <f>'2（収支報告書)'!$A88</f>
        <v>0</v>
      </c>
      <c r="D57" s="726" t="str">
        <f>'2（収支報告書)'!$E88</f>
        <v/>
      </c>
      <c r="E57" s="734" t="str">
        <f>'３(執行状況調書)'!$U56</f>
        <v/>
      </c>
      <c r="F57" s="741">
        <f t="shared" si="1"/>
        <v>0</v>
      </c>
      <c r="G57" s="734">
        <f>'2（収支報告書)'!$F88</f>
        <v>0</v>
      </c>
      <c r="H57" s="751">
        <v>0</v>
      </c>
      <c r="I57" s="755"/>
      <c r="J57" s="761">
        <f t="shared" si="2"/>
        <v>0</v>
      </c>
      <c r="K57" s="765" t="str">
        <f>IF(B57="","",VLOOKUP(B57,'19-1（減価償却内訳）'!A:U,17))</f>
        <v/>
      </c>
      <c r="L57" s="741">
        <f t="shared" si="3"/>
        <v>0</v>
      </c>
      <c r="M57" s="773">
        <f t="shared" si="4"/>
        <v>0</v>
      </c>
    </row>
    <row r="58" spans="2:13" ht="21" hidden="1" customHeight="1">
      <c r="B58" s="711" t="str">
        <f>IF('2（収支報告書)'!$A89="","",$B57+1)</f>
        <v/>
      </c>
      <c r="C58" s="719">
        <f>'2（収支報告書)'!$A89</f>
        <v>0</v>
      </c>
      <c r="D58" s="726" t="str">
        <f>'2（収支報告書)'!$E89</f>
        <v/>
      </c>
      <c r="E58" s="734" t="str">
        <f>'３(執行状況調書)'!$U57</f>
        <v/>
      </c>
      <c r="F58" s="741">
        <f t="shared" si="1"/>
        <v>0</v>
      </c>
      <c r="G58" s="734">
        <f>'2（収支報告書)'!$F89</f>
        <v>0</v>
      </c>
      <c r="H58" s="751">
        <v>0</v>
      </c>
      <c r="I58" s="755"/>
      <c r="J58" s="761">
        <f t="shared" si="2"/>
        <v>0</v>
      </c>
      <c r="K58" s="765" t="str">
        <f>IF(B58="","",VLOOKUP(B58,'19-1（減価償却内訳）'!A:U,17))</f>
        <v/>
      </c>
      <c r="L58" s="741">
        <f t="shared" si="3"/>
        <v>0</v>
      </c>
      <c r="M58" s="773">
        <f t="shared" si="4"/>
        <v>0</v>
      </c>
    </row>
    <row r="59" spans="2:13" ht="21" hidden="1" customHeight="1">
      <c r="B59" s="711" t="str">
        <f>IF('2（収支報告書)'!$A90="","",$B58+1)</f>
        <v/>
      </c>
      <c r="C59" s="719">
        <f>'2（収支報告書)'!$A90</f>
        <v>0</v>
      </c>
      <c r="D59" s="726" t="str">
        <f>'2（収支報告書)'!$E90</f>
        <v/>
      </c>
      <c r="E59" s="734" t="str">
        <f>'３(執行状況調書)'!$U58</f>
        <v/>
      </c>
      <c r="F59" s="741">
        <f t="shared" si="1"/>
        <v>0</v>
      </c>
      <c r="G59" s="734">
        <f>'2（収支報告書)'!$F90</f>
        <v>0</v>
      </c>
      <c r="H59" s="751">
        <v>0</v>
      </c>
      <c r="I59" s="755"/>
      <c r="J59" s="761">
        <f t="shared" si="2"/>
        <v>0</v>
      </c>
      <c r="K59" s="765" t="str">
        <f>IF(B59="","",VLOOKUP(B59,'19-1（減価償却内訳）'!A:U,17))</f>
        <v/>
      </c>
      <c r="L59" s="741">
        <f t="shared" si="3"/>
        <v>0</v>
      </c>
      <c r="M59" s="773">
        <f t="shared" si="4"/>
        <v>0</v>
      </c>
    </row>
    <row r="60" spans="2:13" ht="21" hidden="1" customHeight="1">
      <c r="B60" s="711" t="str">
        <f>IF('2（収支報告書)'!$A91="","",$B59+1)</f>
        <v/>
      </c>
      <c r="C60" s="719">
        <f>'2（収支報告書)'!$A91</f>
        <v>0</v>
      </c>
      <c r="D60" s="726" t="str">
        <f>'2（収支報告書)'!$E91</f>
        <v/>
      </c>
      <c r="E60" s="734" t="str">
        <f>'３(執行状況調書)'!$U59</f>
        <v/>
      </c>
      <c r="F60" s="741">
        <f t="shared" si="1"/>
        <v>0</v>
      </c>
      <c r="G60" s="734">
        <f>'2（収支報告書)'!$F91</f>
        <v>0</v>
      </c>
      <c r="H60" s="751">
        <v>0</v>
      </c>
      <c r="I60" s="755"/>
      <c r="J60" s="761">
        <f t="shared" si="2"/>
        <v>0</v>
      </c>
      <c r="K60" s="765" t="str">
        <f>IF(B60="","",VLOOKUP(B60,'19-1（減価償却内訳）'!A:U,17))</f>
        <v/>
      </c>
      <c r="L60" s="741">
        <f t="shared" si="3"/>
        <v>0</v>
      </c>
      <c r="M60" s="773">
        <f t="shared" si="4"/>
        <v>0</v>
      </c>
    </row>
    <row r="61" spans="2:13" ht="21" hidden="1" customHeight="1">
      <c r="B61" s="711" t="str">
        <f>IF('2（収支報告書)'!$A92="","",$B60+1)</f>
        <v/>
      </c>
      <c r="C61" s="719">
        <f>'2（収支報告書)'!$A92</f>
        <v>0</v>
      </c>
      <c r="D61" s="726" t="str">
        <f>'2（収支報告書)'!$E92</f>
        <v/>
      </c>
      <c r="E61" s="734" t="str">
        <f>'３(執行状況調書)'!$U60</f>
        <v/>
      </c>
      <c r="F61" s="741">
        <f t="shared" si="1"/>
        <v>0</v>
      </c>
      <c r="G61" s="734">
        <f>'2（収支報告書)'!$F92</f>
        <v>0</v>
      </c>
      <c r="H61" s="751">
        <v>0</v>
      </c>
      <c r="I61" s="755"/>
      <c r="J61" s="761">
        <f t="shared" si="2"/>
        <v>0</v>
      </c>
      <c r="K61" s="765" t="str">
        <f>IF(B61="","",VLOOKUP(B61,'19-1（減価償却内訳）'!A:U,17))</f>
        <v/>
      </c>
      <c r="L61" s="741">
        <f t="shared" si="3"/>
        <v>0</v>
      </c>
      <c r="M61" s="773">
        <f t="shared" si="4"/>
        <v>0</v>
      </c>
    </row>
    <row r="62" spans="2:13" ht="21" hidden="1" customHeight="1">
      <c r="B62" s="711" t="str">
        <f>IF('2（収支報告書)'!$A93="","",$B61+1)</f>
        <v/>
      </c>
      <c r="C62" s="719">
        <f>'2（収支報告書)'!$A93</f>
        <v>0</v>
      </c>
      <c r="D62" s="726" t="str">
        <f>'2（収支報告書)'!$E93</f>
        <v/>
      </c>
      <c r="E62" s="734" t="str">
        <f>'３(執行状況調書)'!$U61</f>
        <v/>
      </c>
      <c r="F62" s="741">
        <f t="shared" si="1"/>
        <v>0</v>
      </c>
      <c r="G62" s="734">
        <f>'2（収支報告書)'!$F93</f>
        <v>0</v>
      </c>
      <c r="H62" s="751">
        <v>0</v>
      </c>
      <c r="I62" s="755"/>
      <c r="J62" s="761">
        <f t="shared" si="2"/>
        <v>0</v>
      </c>
      <c r="K62" s="765" t="str">
        <f>IF(B62="","",VLOOKUP(B62,'19-1（減価償却内訳）'!A:U,17))</f>
        <v/>
      </c>
      <c r="L62" s="741">
        <f t="shared" si="3"/>
        <v>0</v>
      </c>
      <c r="M62" s="773">
        <f t="shared" si="4"/>
        <v>0</v>
      </c>
    </row>
    <row r="63" spans="2:13" ht="21" hidden="1" customHeight="1">
      <c r="B63" s="711" t="str">
        <f>IF('2（収支報告書)'!$A94="","",$B62+1)</f>
        <v/>
      </c>
      <c r="C63" s="719">
        <f>'2（収支報告書)'!$A94</f>
        <v>0</v>
      </c>
      <c r="D63" s="726" t="str">
        <f>'2（収支報告書)'!$E94</f>
        <v/>
      </c>
      <c r="E63" s="734" t="str">
        <f>'３(執行状況調書)'!$U62</f>
        <v/>
      </c>
      <c r="F63" s="741">
        <f t="shared" si="1"/>
        <v>0</v>
      </c>
      <c r="G63" s="734">
        <f>'2（収支報告書)'!$F94</f>
        <v>0</v>
      </c>
      <c r="H63" s="751">
        <v>0</v>
      </c>
      <c r="I63" s="755"/>
      <c r="J63" s="761">
        <f t="shared" si="2"/>
        <v>0</v>
      </c>
      <c r="K63" s="765" t="str">
        <f>IF(B63="","",VLOOKUP(B63,'19-1（減価償却内訳）'!A:U,17))</f>
        <v/>
      </c>
      <c r="L63" s="741">
        <f t="shared" si="3"/>
        <v>0</v>
      </c>
      <c r="M63" s="773">
        <f t="shared" si="4"/>
        <v>0</v>
      </c>
    </row>
    <row r="64" spans="2:13" ht="21" hidden="1" customHeight="1">
      <c r="B64" s="711" t="str">
        <f>IF('2（収支報告書)'!$A95="","",$B63+1)</f>
        <v/>
      </c>
      <c r="C64" s="719">
        <f>'2（収支報告書)'!$A95</f>
        <v>0</v>
      </c>
      <c r="D64" s="726" t="str">
        <f>'2（収支報告書)'!$E95</f>
        <v/>
      </c>
      <c r="E64" s="734" t="str">
        <f>'３(執行状況調書)'!$U63</f>
        <v/>
      </c>
      <c r="F64" s="741">
        <f t="shared" si="1"/>
        <v>0</v>
      </c>
      <c r="G64" s="734">
        <f>'2（収支報告書)'!$F95</f>
        <v>0</v>
      </c>
      <c r="H64" s="751">
        <v>0</v>
      </c>
      <c r="I64" s="755"/>
      <c r="J64" s="761">
        <f t="shared" si="2"/>
        <v>0</v>
      </c>
      <c r="K64" s="765" t="str">
        <f>IF(B64="","",VLOOKUP(B64,'19-1（減価償却内訳）'!A:U,17))</f>
        <v/>
      </c>
      <c r="L64" s="741">
        <f t="shared" si="3"/>
        <v>0</v>
      </c>
      <c r="M64" s="773">
        <f t="shared" si="4"/>
        <v>0</v>
      </c>
    </row>
    <row r="65" spans="1:13" ht="21" hidden="1" customHeight="1">
      <c r="B65" s="711" t="str">
        <f>IF('2（収支報告書)'!$A96="","",$B64+1)</f>
        <v/>
      </c>
      <c r="C65" s="719">
        <f>'2（収支報告書)'!$A96</f>
        <v>0</v>
      </c>
      <c r="D65" s="726" t="str">
        <f>'2（収支報告書)'!$E96</f>
        <v/>
      </c>
      <c r="E65" s="734" t="str">
        <f>'３(執行状況調書)'!$U64</f>
        <v/>
      </c>
      <c r="F65" s="741">
        <f t="shared" si="1"/>
        <v>0</v>
      </c>
      <c r="G65" s="734">
        <f>'2（収支報告書)'!$F96</f>
        <v>0</v>
      </c>
      <c r="H65" s="751">
        <v>0</v>
      </c>
      <c r="I65" s="755"/>
      <c r="J65" s="761">
        <f t="shared" si="2"/>
        <v>0</v>
      </c>
      <c r="K65" s="765" t="str">
        <f>IF(B65="","",VLOOKUP(B65,'19-1（減価償却内訳）'!A:U,17))</f>
        <v/>
      </c>
      <c r="L65" s="741">
        <f t="shared" si="3"/>
        <v>0</v>
      </c>
      <c r="M65" s="773">
        <f t="shared" si="4"/>
        <v>0</v>
      </c>
    </row>
    <row r="66" spans="1:13" ht="21" hidden="1" customHeight="1">
      <c r="B66" s="711" t="str">
        <f>IF('2（収支報告書)'!$A97="","",$B65+1)</f>
        <v/>
      </c>
      <c r="C66" s="719">
        <f>'2（収支報告書)'!$A97</f>
        <v>0</v>
      </c>
      <c r="D66" s="726" t="str">
        <f>'2（収支報告書)'!$E97</f>
        <v/>
      </c>
      <c r="E66" s="734" t="str">
        <f>'３(執行状況調書)'!$U65</f>
        <v/>
      </c>
      <c r="F66" s="741">
        <f t="shared" si="1"/>
        <v>0</v>
      </c>
      <c r="G66" s="734">
        <f>'2（収支報告書)'!$F97</f>
        <v>0</v>
      </c>
      <c r="H66" s="751">
        <v>0</v>
      </c>
      <c r="I66" s="755"/>
      <c r="J66" s="761">
        <f t="shared" si="2"/>
        <v>0</v>
      </c>
      <c r="K66" s="765" t="str">
        <f>IF(B66="","",VLOOKUP(B66,'19-1（減価償却内訳）'!A:U,17))</f>
        <v/>
      </c>
      <c r="L66" s="741">
        <f t="shared" si="3"/>
        <v>0</v>
      </c>
      <c r="M66" s="773">
        <f t="shared" si="4"/>
        <v>0</v>
      </c>
    </row>
    <row r="67" spans="1:13" ht="21" hidden="1" customHeight="1">
      <c r="B67" s="711" t="str">
        <f>IF('2（収支報告書)'!$A98="","",$B66+1)</f>
        <v/>
      </c>
      <c r="C67" s="719">
        <f>'2（収支報告書)'!$A98</f>
        <v>0</v>
      </c>
      <c r="D67" s="726" t="str">
        <f>'2（収支報告書)'!$E98</f>
        <v/>
      </c>
      <c r="E67" s="734" t="str">
        <f>'３(執行状況調書)'!$U66</f>
        <v/>
      </c>
      <c r="F67" s="741">
        <f t="shared" si="1"/>
        <v>0</v>
      </c>
      <c r="G67" s="734">
        <f>'2（収支報告書)'!$F98</f>
        <v>0</v>
      </c>
      <c r="H67" s="751">
        <v>0</v>
      </c>
      <c r="I67" s="755"/>
      <c r="J67" s="761">
        <f t="shared" si="2"/>
        <v>0</v>
      </c>
      <c r="K67" s="765" t="str">
        <f>IF(B67="","",VLOOKUP(B67,'19-1（減価償却内訳）'!A:U,17))</f>
        <v/>
      </c>
      <c r="L67" s="741">
        <f t="shared" si="3"/>
        <v>0</v>
      </c>
      <c r="M67" s="773">
        <f t="shared" si="4"/>
        <v>0</v>
      </c>
    </row>
    <row r="68" spans="1:13" ht="21" hidden="1" customHeight="1">
      <c r="B68" s="711" t="str">
        <f>IF('2（収支報告書)'!$A99="","",$B67+1)</f>
        <v/>
      </c>
      <c r="C68" s="719">
        <f>'2（収支報告書)'!$A99</f>
        <v>0</v>
      </c>
      <c r="D68" s="726" t="str">
        <f>'2（収支報告書)'!$E99</f>
        <v/>
      </c>
      <c r="E68" s="734" t="str">
        <f>'３(執行状況調書)'!$U67</f>
        <v/>
      </c>
      <c r="F68" s="741">
        <f t="shared" si="1"/>
        <v>0</v>
      </c>
      <c r="G68" s="734">
        <f>'2（収支報告書)'!$F99</f>
        <v>0</v>
      </c>
      <c r="H68" s="751">
        <v>0</v>
      </c>
      <c r="I68" s="755"/>
      <c r="J68" s="761">
        <f t="shared" si="2"/>
        <v>0</v>
      </c>
      <c r="K68" s="765" t="str">
        <f>IF(B68="","",VLOOKUP(B68,'19-1（減価償却内訳）'!A:U,17))</f>
        <v/>
      </c>
      <c r="L68" s="741">
        <f t="shared" si="3"/>
        <v>0</v>
      </c>
      <c r="M68" s="773">
        <f t="shared" si="4"/>
        <v>0</v>
      </c>
    </row>
    <row r="69" spans="1:13" ht="21" hidden="1" customHeight="1">
      <c r="B69" s="711" t="str">
        <f>IF('2（収支報告書)'!$A100="","",$B68+1)</f>
        <v/>
      </c>
      <c r="C69" s="719">
        <f>'2（収支報告書)'!$A100</f>
        <v>0</v>
      </c>
      <c r="D69" s="726" t="str">
        <f>'2（収支報告書)'!$E100</f>
        <v/>
      </c>
      <c r="E69" s="734" t="str">
        <f>'３(執行状況調書)'!$U68</f>
        <v/>
      </c>
      <c r="F69" s="741">
        <f t="shared" si="1"/>
        <v>0</v>
      </c>
      <c r="G69" s="734">
        <f>'2（収支報告書)'!$F100</f>
        <v>0</v>
      </c>
      <c r="H69" s="751">
        <v>0</v>
      </c>
      <c r="I69" s="755"/>
      <c r="J69" s="761">
        <f t="shared" si="2"/>
        <v>0</v>
      </c>
      <c r="K69" s="765" t="str">
        <f>IF(B69="","",VLOOKUP(B69,'19-1（減価償却内訳）'!A:U,17))</f>
        <v/>
      </c>
      <c r="L69" s="741">
        <f t="shared" si="3"/>
        <v>0</v>
      </c>
      <c r="M69" s="773">
        <f t="shared" si="4"/>
        <v>0</v>
      </c>
    </row>
    <row r="70" spans="1:13" ht="21" hidden="1" customHeight="1">
      <c r="B70" s="711" t="str">
        <f>IF('2（収支報告書)'!$A101="","",$B69+1)</f>
        <v/>
      </c>
      <c r="C70" s="719">
        <f>'2（収支報告書)'!$A101</f>
        <v>0</v>
      </c>
      <c r="D70" s="726" t="str">
        <f>'2（収支報告書)'!$E101</f>
        <v/>
      </c>
      <c r="E70" s="734" t="str">
        <f>'３(執行状況調書)'!$U69</f>
        <v/>
      </c>
      <c r="F70" s="741">
        <f t="shared" si="1"/>
        <v>0</v>
      </c>
      <c r="G70" s="734">
        <f>'2（収支報告書)'!$F101</f>
        <v>0</v>
      </c>
      <c r="H70" s="751">
        <v>0</v>
      </c>
      <c r="I70" s="755"/>
      <c r="J70" s="761">
        <f t="shared" si="2"/>
        <v>0</v>
      </c>
      <c r="K70" s="765" t="str">
        <f>IF(B70="","",VLOOKUP(B70,'19-1（減価償却内訳）'!A:U,17))</f>
        <v/>
      </c>
      <c r="L70" s="741">
        <f t="shared" si="3"/>
        <v>0</v>
      </c>
      <c r="M70" s="773">
        <f t="shared" si="4"/>
        <v>0</v>
      </c>
    </row>
    <row r="71" spans="1:13" ht="21" hidden="1" customHeight="1">
      <c r="B71" s="711" t="str">
        <f>IF('2（収支報告書)'!$A102="","",$B70+1)</f>
        <v/>
      </c>
      <c r="C71" s="719">
        <f>'2（収支報告書)'!$A102</f>
        <v>0</v>
      </c>
      <c r="D71" s="726" t="str">
        <f>'2（収支報告書)'!$E102</f>
        <v/>
      </c>
      <c r="E71" s="734" t="str">
        <f>'３(執行状況調書)'!$U70</f>
        <v/>
      </c>
      <c r="F71" s="741">
        <f t="shared" si="1"/>
        <v>0</v>
      </c>
      <c r="G71" s="734">
        <f>'2（収支報告書)'!$F102</f>
        <v>0</v>
      </c>
      <c r="H71" s="751">
        <v>0</v>
      </c>
      <c r="I71" s="755"/>
      <c r="J71" s="761">
        <f t="shared" si="2"/>
        <v>0</v>
      </c>
      <c r="K71" s="765" t="str">
        <f>IF(B71="","",VLOOKUP(B71,'19-1（減価償却内訳）'!A:U,17))</f>
        <v/>
      </c>
      <c r="L71" s="741">
        <f t="shared" si="3"/>
        <v>0</v>
      </c>
      <c r="M71" s="773">
        <f t="shared" si="4"/>
        <v>0</v>
      </c>
    </row>
    <row r="72" spans="1:13" ht="21" hidden="1" customHeight="1">
      <c r="B72" s="711" t="str">
        <f>IF('2（収支報告書)'!$A103="","",$B71+1)</f>
        <v/>
      </c>
      <c r="C72" s="719">
        <f>'2（収支報告書)'!$A103</f>
        <v>0</v>
      </c>
      <c r="D72" s="726" t="str">
        <f>'2（収支報告書)'!$E103</f>
        <v/>
      </c>
      <c r="E72" s="734" t="str">
        <f>'３(執行状況調書)'!$U71</f>
        <v/>
      </c>
      <c r="F72" s="741">
        <f t="shared" si="1"/>
        <v>0</v>
      </c>
      <c r="G72" s="734">
        <f>'2（収支報告書)'!$F103</f>
        <v>0</v>
      </c>
      <c r="H72" s="751">
        <v>0</v>
      </c>
      <c r="I72" s="755"/>
      <c r="J72" s="761">
        <f t="shared" si="2"/>
        <v>0</v>
      </c>
      <c r="K72" s="765" t="str">
        <f>IF(B72="","",VLOOKUP(B72,'19-1（減価償却内訳）'!A:U,17))</f>
        <v/>
      </c>
      <c r="L72" s="741">
        <f t="shared" si="3"/>
        <v>0</v>
      </c>
      <c r="M72" s="773">
        <f t="shared" si="4"/>
        <v>0</v>
      </c>
    </row>
    <row r="73" spans="1:13" ht="21" hidden="1" customHeight="1">
      <c r="B73" s="711" t="str">
        <f>IF('2（収支報告書)'!$A104="","",$B72+1)</f>
        <v/>
      </c>
      <c r="C73" s="719">
        <f>'2（収支報告書)'!$A104</f>
        <v>0</v>
      </c>
      <c r="D73" s="726" t="str">
        <f>'2（収支報告書)'!$E104</f>
        <v/>
      </c>
      <c r="E73" s="734" t="str">
        <f>'３(執行状況調書)'!$U72</f>
        <v/>
      </c>
      <c r="F73" s="741">
        <f t="shared" ref="F73:F78" si="5">IF(G73="","",SUM(D73:E73))</f>
        <v>0</v>
      </c>
      <c r="G73" s="734">
        <f>'2（収支報告書)'!$F104</f>
        <v>0</v>
      </c>
      <c r="H73" s="751">
        <v>0</v>
      </c>
      <c r="I73" s="755"/>
      <c r="J73" s="761">
        <f t="shared" ref="J73:J78" si="6">IF(G73="","",G73-(H73+I73))</f>
        <v>0</v>
      </c>
      <c r="K73" s="765" t="str">
        <f>IF(B73="","",VLOOKUP(B73,'19-1（減価償却内訳）'!A:U,17))</f>
        <v/>
      </c>
      <c r="L73" s="741">
        <f t="shared" ref="L73:L78" si="7">IF(G73="","",SUM(J73:K73))</f>
        <v>0</v>
      </c>
      <c r="M73" s="773">
        <f t="shared" ref="M73:M78" si="8">IF(G73="","",F73-L73)</f>
        <v>0</v>
      </c>
    </row>
    <row r="74" spans="1:13" ht="21" hidden="1" customHeight="1">
      <c r="B74" s="711" t="str">
        <f>IF('2（収支報告書)'!$A105="","",$B73+1)</f>
        <v/>
      </c>
      <c r="C74" s="719">
        <f>'2（収支報告書)'!$A105</f>
        <v>0</v>
      </c>
      <c r="D74" s="726" t="str">
        <f>'2（収支報告書)'!$E105</f>
        <v/>
      </c>
      <c r="E74" s="734" t="str">
        <f>'３(執行状況調書)'!$U73</f>
        <v/>
      </c>
      <c r="F74" s="741">
        <f t="shared" si="5"/>
        <v>0</v>
      </c>
      <c r="G74" s="734">
        <f>'2（収支報告書)'!$F105</f>
        <v>0</v>
      </c>
      <c r="H74" s="751">
        <v>0</v>
      </c>
      <c r="I74" s="755"/>
      <c r="J74" s="761">
        <f t="shared" si="6"/>
        <v>0</v>
      </c>
      <c r="K74" s="765" t="str">
        <f>IF(B74="","",VLOOKUP(B74,'19-1（減価償却内訳）'!A:U,17))</f>
        <v/>
      </c>
      <c r="L74" s="741">
        <f t="shared" si="7"/>
        <v>0</v>
      </c>
      <c r="M74" s="773">
        <f t="shared" si="8"/>
        <v>0</v>
      </c>
    </row>
    <row r="75" spans="1:13" ht="21" hidden="1" customHeight="1">
      <c r="B75" s="711" t="str">
        <f>IF('2（収支報告書)'!$A106="","",$B74+1)</f>
        <v/>
      </c>
      <c r="C75" s="719">
        <f>'2（収支報告書)'!$A106</f>
        <v>0</v>
      </c>
      <c r="D75" s="726" t="str">
        <f>'2（収支報告書)'!$E106</f>
        <v/>
      </c>
      <c r="E75" s="734" t="str">
        <f>'３(執行状況調書)'!$U74</f>
        <v/>
      </c>
      <c r="F75" s="741">
        <f t="shared" si="5"/>
        <v>0</v>
      </c>
      <c r="G75" s="734">
        <f>'2（収支報告書)'!$F106</f>
        <v>0</v>
      </c>
      <c r="H75" s="751">
        <v>0</v>
      </c>
      <c r="I75" s="755"/>
      <c r="J75" s="761">
        <f t="shared" si="6"/>
        <v>0</v>
      </c>
      <c r="K75" s="765" t="str">
        <f>IF(B75="","",VLOOKUP(B75,'19-1（減価償却内訳）'!A:U,17))</f>
        <v/>
      </c>
      <c r="L75" s="741">
        <f t="shared" si="7"/>
        <v>0</v>
      </c>
      <c r="M75" s="773">
        <f t="shared" si="8"/>
        <v>0</v>
      </c>
    </row>
    <row r="76" spans="1:13" ht="21" hidden="1" customHeight="1">
      <c r="B76" s="711" t="str">
        <f>IF('2（収支報告書)'!$A107="","",$B75+1)</f>
        <v/>
      </c>
      <c r="C76" s="719">
        <f>'2（収支報告書)'!$A107</f>
        <v>0</v>
      </c>
      <c r="D76" s="726" t="str">
        <f>'2（収支報告書)'!$E107</f>
        <v/>
      </c>
      <c r="E76" s="734" t="str">
        <f>'３(執行状況調書)'!$U75</f>
        <v/>
      </c>
      <c r="F76" s="741">
        <f t="shared" si="5"/>
        <v>0</v>
      </c>
      <c r="G76" s="734">
        <f>'2（収支報告書)'!$F107</f>
        <v>0</v>
      </c>
      <c r="H76" s="751">
        <v>0</v>
      </c>
      <c r="I76" s="755"/>
      <c r="J76" s="761">
        <f t="shared" si="6"/>
        <v>0</v>
      </c>
      <c r="K76" s="765" t="str">
        <f>IF(B76="","",VLOOKUP(B76,'19-1（減価償却内訳）'!A:U,17))</f>
        <v/>
      </c>
      <c r="L76" s="741">
        <f t="shared" si="7"/>
        <v>0</v>
      </c>
      <c r="M76" s="773">
        <f t="shared" si="8"/>
        <v>0</v>
      </c>
    </row>
    <row r="77" spans="1:13" ht="21" hidden="1" customHeight="1">
      <c r="B77" s="711" t="str">
        <f>IF('2（収支報告書)'!$A108="","",$B76+1)</f>
        <v/>
      </c>
      <c r="C77" s="719">
        <f>'2（収支報告書)'!$A108</f>
        <v>0</v>
      </c>
      <c r="D77" s="726" t="str">
        <f>'2（収支報告書)'!$E108</f>
        <v/>
      </c>
      <c r="E77" s="734" t="str">
        <f>'３(執行状況調書)'!$U76</f>
        <v/>
      </c>
      <c r="F77" s="741">
        <f t="shared" si="5"/>
        <v>0</v>
      </c>
      <c r="G77" s="734">
        <f>'2（収支報告書)'!$F108</f>
        <v>0</v>
      </c>
      <c r="H77" s="751">
        <v>0</v>
      </c>
      <c r="I77" s="755"/>
      <c r="J77" s="761">
        <f t="shared" si="6"/>
        <v>0</v>
      </c>
      <c r="K77" s="765" t="str">
        <f>IF(B77="","",VLOOKUP(B77,'19-1（減価償却内訳）'!A:U,17))</f>
        <v/>
      </c>
      <c r="L77" s="741">
        <f t="shared" si="7"/>
        <v>0</v>
      </c>
      <c r="M77" s="773">
        <f t="shared" si="8"/>
        <v>0</v>
      </c>
    </row>
    <row r="78" spans="1:13" ht="21" hidden="1" customHeight="1">
      <c r="B78" s="712" t="str">
        <f>IF('2（収支報告書)'!$A109="","",$B77+1)</f>
        <v/>
      </c>
      <c r="C78" s="720">
        <f>'2（収支報告書)'!$A109</f>
        <v>0</v>
      </c>
      <c r="D78" s="727" t="str">
        <f>'2（収支報告書)'!$E109</f>
        <v/>
      </c>
      <c r="E78" s="735" t="str">
        <f>'３(執行状況調書)'!$U77</f>
        <v/>
      </c>
      <c r="F78" s="742">
        <f t="shared" si="5"/>
        <v>0</v>
      </c>
      <c r="G78" s="735">
        <f>'2（収支報告書)'!$F109</f>
        <v>0</v>
      </c>
      <c r="H78" s="752">
        <v>0</v>
      </c>
      <c r="I78" s="756"/>
      <c r="J78" s="762">
        <f t="shared" si="6"/>
        <v>0</v>
      </c>
      <c r="K78" s="766" t="str">
        <f>IF(B78="","",VLOOKUP(B78,'19-1（減価償却内訳）'!A:U,17))</f>
        <v/>
      </c>
      <c r="L78" s="742">
        <f t="shared" si="7"/>
        <v>0</v>
      </c>
      <c r="M78" s="774">
        <f t="shared" si="8"/>
        <v>0</v>
      </c>
    </row>
    <row r="79" spans="1:13" ht="7.5" customHeight="1">
      <c r="A79" s="704"/>
      <c r="B79" s="704"/>
      <c r="D79" s="704"/>
      <c r="E79" s="704"/>
      <c r="F79" s="704"/>
      <c r="G79" s="704"/>
      <c r="H79" s="704"/>
      <c r="I79" s="704"/>
      <c r="J79" s="704"/>
      <c r="K79" s="704"/>
      <c r="L79" s="704"/>
      <c r="M79" s="704"/>
    </row>
    <row r="80" spans="1:13" s="703" customFormat="1" ht="15" customHeight="1">
      <c r="A80" s="73"/>
      <c r="B80" s="73"/>
      <c r="C80" s="73" t="s">
        <v>323</v>
      </c>
      <c r="D80" s="73"/>
      <c r="E80" s="73"/>
      <c r="F80" s="73"/>
      <c r="G80" s="73"/>
      <c r="H80" s="73"/>
      <c r="I80" s="73"/>
      <c r="J80" s="73"/>
      <c r="K80" s="73"/>
      <c r="L80" s="73"/>
      <c r="M80" s="73"/>
    </row>
    <row r="81" spans="1:13" s="703" customFormat="1" ht="15" customHeight="1">
      <c r="A81" s="73"/>
      <c r="B81" s="73"/>
      <c r="C81" s="73" t="s">
        <v>184</v>
      </c>
      <c r="D81" s="73"/>
      <c r="E81" s="73"/>
      <c r="F81" s="73"/>
      <c r="G81" s="73"/>
      <c r="H81" s="73"/>
      <c r="I81" s="73"/>
      <c r="J81" s="73"/>
      <c r="K81" s="73"/>
      <c r="L81" s="73"/>
      <c r="M81" s="73"/>
    </row>
    <row r="82" spans="1:13" s="703" customFormat="1" ht="15" customHeight="1">
      <c r="C82" s="73" t="s">
        <v>205</v>
      </c>
      <c r="D82" s="73"/>
      <c r="E82" s="73"/>
      <c r="F82" s="73"/>
      <c r="G82" s="73"/>
      <c r="H82" s="73"/>
      <c r="I82" s="73"/>
    </row>
    <row r="83" spans="1:13" s="703" customFormat="1" ht="15" customHeight="1">
      <c r="C83" s="73" t="s">
        <v>320</v>
      </c>
      <c r="D83" s="73"/>
      <c r="E83" s="73"/>
      <c r="F83" s="73"/>
      <c r="G83" s="73"/>
      <c r="H83" s="73"/>
      <c r="I83" s="73"/>
    </row>
    <row r="84" spans="1:13" s="703" customFormat="1" ht="15" customHeight="1">
      <c r="C84" s="73" t="s">
        <v>175</v>
      </c>
      <c r="D84" s="73"/>
      <c r="E84" s="73"/>
      <c r="F84" s="73"/>
      <c r="G84" s="73"/>
      <c r="H84" s="73"/>
      <c r="I84" s="73"/>
    </row>
  </sheetData>
  <sheetProtection password="DD53" sheet="1" objects="1" scenarios="1" selectLockedCells="1"/>
  <mergeCells count="6">
    <mergeCell ref="B2:D2"/>
    <mergeCell ref="J2:L2"/>
    <mergeCell ref="D4:F4"/>
    <mergeCell ref="G4:L4"/>
    <mergeCell ref="B8:C8"/>
    <mergeCell ref="B4:B7"/>
  </mergeCells>
  <phoneticPr fontId="26"/>
  <pageMargins left="0.39370078740157483" right="0.39370078740157483" top="0.39370078740157483" bottom="0.39370078740157483" header="0.51181102362204722" footer="0.11811023622047245"/>
  <pageSetup paperSize="9" scale="83" fitToWidth="1" fitToHeight="5" orientation="landscape" usePrinterDefaults="1" r:id="rId1"/>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C000"/>
  </sheetPr>
  <dimension ref="B2:M980"/>
  <sheetViews>
    <sheetView showGridLines="0" view="pageBreakPreview" zoomScaleSheetLayoutView="100" workbookViewId="0">
      <selection activeCell="B1" sqref="B1"/>
    </sheetView>
  </sheetViews>
  <sheetFormatPr defaultColWidth="9" defaultRowHeight="13.2"/>
  <cols>
    <col min="1" max="1" width="1.3984375" style="73" customWidth="1"/>
    <col min="2" max="2" width="12.59765625" style="73" customWidth="1"/>
    <col min="3" max="3" width="12.09765625" style="73" customWidth="1"/>
    <col min="4" max="4" width="0.19921875" style="73" customWidth="1"/>
    <col min="5" max="5" width="12.09765625" style="73" customWidth="1"/>
    <col min="6" max="6" width="11.59765625" style="73" customWidth="1"/>
    <col min="7" max="8" width="15.59765625" style="73" customWidth="1"/>
    <col min="9" max="10" width="12.59765625" style="73" customWidth="1"/>
    <col min="11" max="11" width="0.19921875" style="73" customWidth="1"/>
    <col min="12" max="12" width="14.09765625" style="73" customWidth="1"/>
    <col min="13" max="13" width="17.69921875" style="73" customWidth="1"/>
    <col min="14" max="16384" width="9" style="73"/>
  </cols>
  <sheetData>
    <row r="2" spans="2:13" ht="14.4">
      <c r="E2" s="787">
        <f>'2（収支報告書)'!$A$9</f>
        <v>7</v>
      </c>
      <c r="F2" s="787"/>
      <c r="G2" s="787"/>
      <c r="H2" s="787"/>
      <c r="I2" s="787"/>
      <c r="J2" s="787"/>
    </row>
    <row r="4" spans="2:13" ht="12.75" customHeight="1">
      <c r="J4" s="788"/>
    </row>
    <row r="5" spans="2:13" ht="13.5" customHeight="1">
      <c r="F5" s="788" t="s">
        <v>59</v>
      </c>
      <c r="G5" s="789" t="str">
        <f>IF($J5="","",'2（収支報告書)'!$E$6)</f>
        <v/>
      </c>
      <c r="H5" s="793" t="s">
        <v>321</v>
      </c>
      <c r="I5" s="793"/>
      <c r="J5" s="798" t="str">
        <f>IF('17-1（所得細目表)'!$B9="","",'17-1（所得細目表)'!$B9)</f>
        <v/>
      </c>
      <c r="L5" s="788">
        <f>VLOOKUP($J5,'17-1（所得細目表)'!$B$9:$M$78,2,0)</f>
        <v>0</v>
      </c>
      <c r="M5" s="800" t="s">
        <v>322</v>
      </c>
    </row>
    <row r="6" spans="2:13">
      <c r="D6" s="785"/>
      <c r="K6" s="785"/>
    </row>
    <row r="7" spans="2:13">
      <c r="B7" s="776" t="s">
        <v>229</v>
      </c>
      <c r="C7" s="782" t="s">
        <v>169</v>
      </c>
      <c r="E7" s="776" t="s">
        <v>301</v>
      </c>
      <c r="F7" s="776" t="s">
        <v>303</v>
      </c>
      <c r="G7" s="790"/>
      <c r="H7" s="794"/>
      <c r="I7" s="790" t="s">
        <v>44</v>
      </c>
      <c r="J7" s="782" t="s">
        <v>93</v>
      </c>
      <c r="L7" s="776" t="s">
        <v>289</v>
      </c>
      <c r="M7" s="801"/>
    </row>
    <row r="8" spans="2:13">
      <c r="B8" s="777" t="s">
        <v>176</v>
      </c>
      <c r="C8" s="783" t="s">
        <v>10</v>
      </c>
      <c r="E8" s="777" t="s">
        <v>143</v>
      </c>
      <c r="F8" s="777" t="s">
        <v>326</v>
      </c>
      <c r="G8" s="791" t="s">
        <v>180</v>
      </c>
      <c r="H8" s="795" t="s">
        <v>329</v>
      </c>
      <c r="I8" s="797" t="s">
        <v>78</v>
      </c>
      <c r="J8" s="783" t="s">
        <v>307</v>
      </c>
      <c r="L8" s="777" t="s">
        <v>308</v>
      </c>
      <c r="M8" s="783" t="s">
        <v>305</v>
      </c>
    </row>
    <row r="9" spans="2:13">
      <c r="B9" s="778"/>
      <c r="C9" s="784" t="s">
        <v>310</v>
      </c>
      <c r="D9" s="786"/>
      <c r="E9" s="778" t="s">
        <v>311</v>
      </c>
      <c r="F9" s="778"/>
      <c r="G9" s="792" t="s">
        <v>105</v>
      </c>
      <c r="H9" s="796" t="s">
        <v>330</v>
      </c>
      <c r="I9" s="77" t="s">
        <v>315</v>
      </c>
      <c r="J9" s="784"/>
      <c r="K9" s="799"/>
      <c r="L9" s="778" t="s">
        <v>317</v>
      </c>
      <c r="M9" s="784" t="s">
        <v>319</v>
      </c>
    </row>
    <row r="10" spans="2:13" s="775" customFormat="1" ht="30.75" customHeight="1">
      <c r="B10" s="779" t="str">
        <f>VLOOKUP($J5,'17-1（所得細目表)'!$B$9:$M$78,3,0)</f>
        <v/>
      </c>
      <c r="C10" s="779" t="str">
        <f>VLOOKUP($J5,'17-1（所得細目表)'!$B$9:$M$78,4,0)</f>
        <v/>
      </c>
      <c r="D10" s="779"/>
      <c r="E10" s="779">
        <f>VLOOKUP($J5,'17-1（所得細目表)'!$B$9:$M$78,5,0)</f>
        <v>0</v>
      </c>
      <c r="F10" s="779">
        <f>VLOOKUP($J5,'17-1（所得細目表)'!$B$9:$M$78,6,0)</f>
        <v>0</v>
      </c>
      <c r="G10" s="779">
        <f>VLOOKUP($J5,'17-1（所得細目表)'!$B$9:$M$78,7,0)</f>
        <v>0</v>
      </c>
      <c r="H10" s="779">
        <f>VLOOKUP($J5,'17-1（所得細目表)'!$B$9:$M$78,8,0)</f>
        <v>0</v>
      </c>
      <c r="I10" s="779">
        <f>VLOOKUP($J5,'17-1（所得細目表)'!$B$9:$M$78,9,0)</f>
        <v>0</v>
      </c>
      <c r="J10" s="779" t="str">
        <f>VLOOKUP($J5,'17-1（所得細目表)'!$B$9:$M$78,10,0)</f>
        <v/>
      </c>
      <c r="K10" s="779"/>
      <c r="L10" s="779">
        <f>VLOOKUP($J5,'17-1（所得細目表)'!$B$9:$M$78,11,0)</f>
        <v>0</v>
      </c>
      <c r="M10" s="779">
        <f>VLOOKUP($J5,'17-1（所得細目表)'!$B$9:$M$78,12,0)</f>
        <v>0</v>
      </c>
    </row>
    <row r="12" spans="2:13">
      <c r="C12" s="73" t="s">
        <v>331</v>
      </c>
    </row>
    <row r="14" spans="2:13">
      <c r="B14" s="780"/>
      <c r="C14" s="780"/>
      <c r="D14" s="780"/>
      <c r="E14" s="780"/>
      <c r="F14" s="780"/>
      <c r="G14" s="780"/>
      <c r="H14" s="780"/>
      <c r="I14" s="780"/>
      <c r="J14" s="780"/>
      <c r="K14" s="780"/>
      <c r="L14" s="780"/>
      <c r="M14" s="780"/>
    </row>
    <row r="16" spans="2:13" ht="14.4">
      <c r="E16" s="787">
        <f>'2（収支報告書)'!$A$9</f>
        <v>7</v>
      </c>
      <c r="F16" s="787"/>
      <c r="G16" s="787"/>
      <c r="H16" s="787"/>
      <c r="I16" s="787"/>
      <c r="J16" s="787"/>
    </row>
    <row r="18" spans="2:13" ht="12.75" customHeight="1">
      <c r="J18" s="788"/>
    </row>
    <row r="19" spans="2:13" ht="13.5" customHeight="1">
      <c r="F19" s="788" t="s">
        <v>59</v>
      </c>
      <c r="G19" s="789" t="str">
        <f>IF($J19="","",'2（収支報告書)'!$E$6)</f>
        <v/>
      </c>
      <c r="H19" s="793" t="s">
        <v>321</v>
      </c>
      <c r="I19" s="793"/>
      <c r="J19" s="798" t="str">
        <f>IF('17-1（所得細目表)'!$B10="","",'17-1（所得細目表)'!$B10)</f>
        <v/>
      </c>
      <c r="L19" s="788">
        <f>VLOOKUP($J19,'17-1（所得細目表)'!$B$9:$M$78,2,0)</f>
        <v>0</v>
      </c>
      <c r="M19" s="800" t="s">
        <v>322</v>
      </c>
    </row>
    <row r="20" spans="2:13">
      <c r="D20" s="785"/>
      <c r="K20" s="785"/>
    </row>
    <row r="21" spans="2:13">
      <c r="B21" s="776" t="s">
        <v>229</v>
      </c>
      <c r="C21" s="782" t="s">
        <v>169</v>
      </c>
      <c r="E21" s="776" t="s">
        <v>301</v>
      </c>
      <c r="F21" s="776" t="s">
        <v>303</v>
      </c>
      <c r="G21" s="790"/>
      <c r="H21" s="794"/>
      <c r="I21" s="790" t="s">
        <v>44</v>
      </c>
      <c r="J21" s="782" t="s">
        <v>93</v>
      </c>
      <c r="L21" s="776" t="s">
        <v>289</v>
      </c>
      <c r="M21" s="801"/>
    </row>
    <row r="22" spans="2:13">
      <c r="B22" s="777" t="s">
        <v>176</v>
      </c>
      <c r="C22" s="783" t="s">
        <v>10</v>
      </c>
      <c r="E22" s="777" t="s">
        <v>143</v>
      </c>
      <c r="F22" s="777" t="s">
        <v>326</v>
      </c>
      <c r="G22" s="791" t="s">
        <v>180</v>
      </c>
      <c r="H22" s="795" t="s">
        <v>329</v>
      </c>
      <c r="I22" s="797" t="s">
        <v>78</v>
      </c>
      <c r="J22" s="783" t="s">
        <v>307</v>
      </c>
      <c r="L22" s="777" t="s">
        <v>308</v>
      </c>
      <c r="M22" s="783" t="s">
        <v>305</v>
      </c>
    </row>
    <row r="23" spans="2:13">
      <c r="B23" s="778"/>
      <c r="C23" s="784" t="s">
        <v>310</v>
      </c>
      <c r="D23" s="786"/>
      <c r="E23" s="778" t="s">
        <v>311</v>
      </c>
      <c r="F23" s="778"/>
      <c r="G23" s="792" t="s">
        <v>105</v>
      </c>
      <c r="H23" s="796" t="s">
        <v>330</v>
      </c>
      <c r="I23" s="77" t="s">
        <v>315</v>
      </c>
      <c r="J23" s="784"/>
      <c r="K23" s="799"/>
      <c r="L23" s="778" t="s">
        <v>317</v>
      </c>
      <c r="M23" s="784" t="s">
        <v>319</v>
      </c>
    </row>
    <row r="24" spans="2:13" ht="30.75" customHeight="1">
      <c r="B24" s="781" t="str">
        <f>VLOOKUP($J19,'17-1（所得細目表)'!$B$9:$M$78,3,0)</f>
        <v/>
      </c>
      <c r="C24" s="781" t="str">
        <f>VLOOKUP($J19,'17-1（所得細目表)'!$B$9:$M$78,4,0)</f>
        <v/>
      </c>
      <c r="D24" s="781"/>
      <c r="E24" s="781">
        <f>VLOOKUP($J19,'17-1（所得細目表)'!$B$9:$M$78,5,0)</f>
        <v>0</v>
      </c>
      <c r="F24" s="781">
        <f>VLOOKUP($J19,'17-1（所得細目表)'!$B$9:$M$78,6,0)</f>
        <v>0</v>
      </c>
      <c r="G24" s="781">
        <f>VLOOKUP($J19,'17-1（所得細目表)'!$B$9:$M$78,7,0)</f>
        <v>0</v>
      </c>
      <c r="H24" s="781">
        <f>VLOOKUP($J19,'17-1（所得細目表)'!$B$9:$M$78,8,0)</f>
        <v>0</v>
      </c>
      <c r="I24" s="781">
        <f>VLOOKUP($J19,'17-1（所得細目表)'!$B$9:$M$78,9,0)</f>
        <v>0</v>
      </c>
      <c r="J24" s="781" t="str">
        <f>VLOOKUP($J19,'17-1（所得細目表)'!$B$9:$M$78,10,0)</f>
        <v/>
      </c>
      <c r="K24" s="781"/>
      <c r="L24" s="781">
        <f>VLOOKUP($J19,'17-1（所得細目表)'!$B$9:$M$78,11,0)</f>
        <v>0</v>
      </c>
      <c r="M24" s="781">
        <f>VLOOKUP($J19,'17-1（所得細目表)'!$B$9:$M$78,12,0)</f>
        <v>0</v>
      </c>
    </row>
    <row r="26" spans="2:13">
      <c r="C26" s="73" t="s">
        <v>331</v>
      </c>
    </row>
    <row r="28" spans="2:13">
      <c r="B28" s="780"/>
      <c r="C28" s="780"/>
      <c r="D28" s="780"/>
      <c r="E28" s="780"/>
      <c r="F28" s="780"/>
      <c r="G28" s="780"/>
      <c r="H28" s="780"/>
      <c r="I28" s="780"/>
      <c r="J28" s="780"/>
      <c r="K28" s="780"/>
      <c r="L28" s="780"/>
      <c r="M28" s="780"/>
    </row>
    <row r="30" spans="2:13" ht="14.4">
      <c r="E30" s="787">
        <f>'2（収支報告書)'!$A$9</f>
        <v>7</v>
      </c>
      <c r="F30" s="787"/>
      <c r="G30" s="787"/>
      <c r="H30" s="787"/>
      <c r="I30" s="787"/>
      <c r="J30" s="787"/>
    </row>
    <row r="32" spans="2:13" ht="12.75" customHeight="1">
      <c r="J32" s="788"/>
    </row>
    <row r="33" spans="2:13" ht="13.5" customHeight="1">
      <c r="F33" s="788" t="s">
        <v>59</v>
      </c>
      <c r="G33" s="789" t="str">
        <f>IF($J33="","",'2（収支報告書)'!$E$6)</f>
        <v/>
      </c>
      <c r="H33" s="793" t="s">
        <v>321</v>
      </c>
      <c r="I33" s="793"/>
      <c r="J33" s="798" t="str">
        <f>IF('17-1（所得細目表)'!$B11="","",'17-1（所得細目表)'!$B11)</f>
        <v/>
      </c>
      <c r="L33" s="788">
        <f>VLOOKUP($J33,'17-1（所得細目表)'!$B$9:$M$78,2,0)</f>
        <v>0</v>
      </c>
      <c r="M33" s="800" t="s">
        <v>322</v>
      </c>
    </row>
    <row r="34" spans="2:13">
      <c r="D34" s="785"/>
      <c r="K34" s="785"/>
    </row>
    <row r="35" spans="2:13">
      <c r="B35" s="776" t="s">
        <v>229</v>
      </c>
      <c r="C35" s="782" t="s">
        <v>169</v>
      </c>
      <c r="E35" s="776" t="s">
        <v>301</v>
      </c>
      <c r="F35" s="776" t="s">
        <v>303</v>
      </c>
      <c r="G35" s="790"/>
      <c r="H35" s="794"/>
      <c r="I35" s="790" t="s">
        <v>44</v>
      </c>
      <c r="J35" s="782" t="s">
        <v>93</v>
      </c>
      <c r="L35" s="776" t="s">
        <v>289</v>
      </c>
      <c r="M35" s="801"/>
    </row>
    <row r="36" spans="2:13">
      <c r="B36" s="777" t="s">
        <v>176</v>
      </c>
      <c r="C36" s="783" t="s">
        <v>10</v>
      </c>
      <c r="E36" s="777" t="s">
        <v>143</v>
      </c>
      <c r="F36" s="777" t="s">
        <v>326</v>
      </c>
      <c r="G36" s="791" t="s">
        <v>180</v>
      </c>
      <c r="H36" s="795" t="s">
        <v>329</v>
      </c>
      <c r="I36" s="797" t="s">
        <v>78</v>
      </c>
      <c r="J36" s="783" t="s">
        <v>307</v>
      </c>
      <c r="L36" s="777" t="s">
        <v>308</v>
      </c>
      <c r="M36" s="783" t="s">
        <v>305</v>
      </c>
    </row>
    <row r="37" spans="2:13">
      <c r="B37" s="778"/>
      <c r="C37" s="784" t="s">
        <v>310</v>
      </c>
      <c r="D37" s="786"/>
      <c r="E37" s="778" t="s">
        <v>311</v>
      </c>
      <c r="F37" s="778"/>
      <c r="G37" s="792" t="s">
        <v>105</v>
      </c>
      <c r="H37" s="796" t="s">
        <v>330</v>
      </c>
      <c r="I37" s="77" t="s">
        <v>315</v>
      </c>
      <c r="J37" s="784"/>
      <c r="K37" s="799"/>
      <c r="L37" s="778" t="s">
        <v>317</v>
      </c>
      <c r="M37" s="784" t="s">
        <v>319</v>
      </c>
    </row>
    <row r="38" spans="2:13" ht="30.75" customHeight="1">
      <c r="B38" s="781" t="str">
        <f>VLOOKUP($J33,'17-1（所得細目表)'!$B$9:$M$78,3,0)</f>
        <v/>
      </c>
      <c r="C38" s="781" t="str">
        <f>VLOOKUP($J33,'17-1（所得細目表)'!$B$9:$M$78,4,0)</f>
        <v/>
      </c>
      <c r="D38" s="781"/>
      <c r="E38" s="781">
        <f>VLOOKUP($J33,'17-1（所得細目表)'!$B$9:$M$78,5,0)</f>
        <v>0</v>
      </c>
      <c r="F38" s="781">
        <f>VLOOKUP($J33,'17-1（所得細目表)'!$B$9:$M$78,6,0)</f>
        <v>0</v>
      </c>
      <c r="G38" s="781">
        <f>VLOOKUP($J33,'17-1（所得細目表)'!$B$9:$M$78,7,0)</f>
        <v>0</v>
      </c>
      <c r="H38" s="781">
        <f>VLOOKUP($J33,'17-1（所得細目表)'!$B$9:$M$78,8,0)</f>
        <v>0</v>
      </c>
      <c r="I38" s="781">
        <f>VLOOKUP($J33,'17-1（所得細目表)'!$B$9:$M$78,9,0)</f>
        <v>0</v>
      </c>
      <c r="J38" s="781" t="str">
        <f>VLOOKUP($J33,'17-1（所得細目表)'!$B$9:$M$78,10,0)</f>
        <v/>
      </c>
      <c r="K38" s="781"/>
      <c r="L38" s="781">
        <f>VLOOKUP($J33,'17-1（所得細目表)'!$B$9:$M$78,11,0)</f>
        <v>0</v>
      </c>
      <c r="M38" s="781">
        <f>VLOOKUP($J33,'17-1（所得細目表)'!$B$9:$M$78,12,0)</f>
        <v>0</v>
      </c>
    </row>
    <row r="40" spans="2:13">
      <c r="C40" s="73" t="s">
        <v>331</v>
      </c>
    </row>
    <row r="42" spans="2:13">
      <c r="B42" s="780"/>
      <c r="C42" s="780"/>
      <c r="D42" s="780"/>
      <c r="E42" s="780"/>
      <c r="F42" s="780"/>
      <c r="G42" s="780"/>
      <c r="H42" s="780"/>
      <c r="I42" s="780"/>
      <c r="J42" s="780"/>
      <c r="K42" s="780"/>
      <c r="L42" s="780"/>
      <c r="M42" s="780"/>
    </row>
    <row r="44" spans="2:13" ht="14.4">
      <c r="E44" s="787">
        <f>'2（収支報告書)'!$A$9</f>
        <v>7</v>
      </c>
      <c r="F44" s="787"/>
      <c r="G44" s="787"/>
      <c r="H44" s="787"/>
      <c r="I44" s="787"/>
      <c r="J44" s="787"/>
    </row>
    <row r="46" spans="2:13" ht="12.75" customHeight="1">
      <c r="J46" s="788"/>
    </row>
    <row r="47" spans="2:13" ht="13.5" customHeight="1">
      <c r="F47" s="788" t="s">
        <v>59</v>
      </c>
      <c r="G47" s="789" t="str">
        <f>IF($J47="","",'2（収支報告書)'!$E$6)</f>
        <v/>
      </c>
      <c r="H47" s="793" t="s">
        <v>321</v>
      </c>
      <c r="I47" s="793"/>
      <c r="J47" s="798" t="str">
        <f>IF('17-1（所得細目表)'!$B12="","",'17-1（所得細目表)'!$B12)</f>
        <v/>
      </c>
      <c r="L47" s="788">
        <f>VLOOKUP($J47,'17-1（所得細目表)'!$B$9:$M$78,2,0)</f>
        <v>0</v>
      </c>
      <c r="M47" s="800" t="s">
        <v>322</v>
      </c>
    </row>
    <row r="48" spans="2:13">
      <c r="D48" s="785"/>
      <c r="K48" s="785"/>
    </row>
    <row r="49" spans="2:13">
      <c r="B49" s="776" t="s">
        <v>229</v>
      </c>
      <c r="C49" s="782" t="s">
        <v>169</v>
      </c>
      <c r="E49" s="776" t="s">
        <v>301</v>
      </c>
      <c r="F49" s="776" t="s">
        <v>303</v>
      </c>
      <c r="G49" s="790"/>
      <c r="H49" s="794"/>
      <c r="I49" s="790" t="s">
        <v>44</v>
      </c>
      <c r="J49" s="782" t="s">
        <v>93</v>
      </c>
      <c r="L49" s="776" t="s">
        <v>289</v>
      </c>
      <c r="M49" s="801"/>
    </row>
    <row r="50" spans="2:13">
      <c r="B50" s="777" t="s">
        <v>176</v>
      </c>
      <c r="C50" s="783" t="s">
        <v>10</v>
      </c>
      <c r="E50" s="777" t="s">
        <v>143</v>
      </c>
      <c r="F50" s="777" t="s">
        <v>326</v>
      </c>
      <c r="G50" s="791" t="s">
        <v>180</v>
      </c>
      <c r="H50" s="795" t="s">
        <v>329</v>
      </c>
      <c r="I50" s="797" t="s">
        <v>78</v>
      </c>
      <c r="J50" s="783" t="s">
        <v>307</v>
      </c>
      <c r="L50" s="777" t="s">
        <v>308</v>
      </c>
      <c r="M50" s="783" t="s">
        <v>305</v>
      </c>
    </row>
    <row r="51" spans="2:13">
      <c r="B51" s="778"/>
      <c r="C51" s="784" t="s">
        <v>310</v>
      </c>
      <c r="D51" s="786"/>
      <c r="E51" s="778" t="s">
        <v>311</v>
      </c>
      <c r="F51" s="778"/>
      <c r="G51" s="792" t="s">
        <v>105</v>
      </c>
      <c r="H51" s="796" t="s">
        <v>330</v>
      </c>
      <c r="I51" s="77" t="s">
        <v>315</v>
      </c>
      <c r="J51" s="784"/>
      <c r="K51" s="799"/>
      <c r="L51" s="778" t="s">
        <v>317</v>
      </c>
      <c r="M51" s="784" t="s">
        <v>319</v>
      </c>
    </row>
    <row r="52" spans="2:13" ht="30.75" customHeight="1">
      <c r="B52" s="781" t="str">
        <f>VLOOKUP($J47,'17-1（所得細目表)'!$B$9:$M$78,3,0)</f>
        <v/>
      </c>
      <c r="C52" s="781" t="str">
        <f>VLOOKUP($J47,'17-1（所得細目表)'!$B$9:$M$78,4,0)</f>
        <v/>
      </c>
      <c r="D52" s="781"/>
      <c r="E52" s="781">
        <f>VLOOKUP($J47,'17-1（所得細目表)'!$B$9:$M$78,5,0)</f>
        <v>0</v>
      </c>
      <c r="F52" s="781">
        <f>VLOOKUP($J47,'17-1（所得細目表)'!$B$9:$M$78,6,0)</f>
        <v>0</v>
      </c>
      <c r="G52" s="781">
        <f>VLOOKUP($J47,'17-1（所得細目表)'!$B$9:$M$78,7,0)</f>
        <v>0</v>
      </c>
      <c r="H52" s="781">
        <f>VLOOKUP($J47,'17-1（所得細目表)'!$B$9:$M$78,8,0)</f>
        <v>0</v>
      </c>
      <c r="I52" s="781">
        <f>VLOOKUP($J47,'17-1（所得細目表)'!$B$9:$M$78,9,0)</f>
        <v>0</v>
      </c>
      <c r="J52" s="781" t="str">
        <f>VLOOKUP($J47,'17-1（所得細目表)'!$B$9:$M$78,10,0)</f>
        <v/>
      </c>
      <c r="K52" s="781"/>
      <c r="L52" s="781">
        <f>VLOOKUP($J47,'17-1（所得細目表)'!$B$9:$M$78,11,0)</f>
        <v>0</v>
      </c>
      <c r="M52" s="781">
        <f>VLOOKUP($J47,'17-1（所得細目表)'!$B$9:$M$78,12,0)</f>
        <v>0</v>
      </c>
    </row>
    <row r="54" spans="2:13">
      <c r="C54" s="73" t="s">
        <v>331</v>
      </c>
    </row>
    <row r="56" spans="2:13">
      <c r="B56" s="780"/>
      <c r="C56" s="780"/>
      <c r="D56" s="780"/>
      <c r="E56" s="780"/>
      <c r="F56" s="780"/>
      <c r="G56" s="780"/>
      <c r="H56" s="780"/>
      <c r="I56" s="780"/>
      <c r="J56" s="780"/>
      <c r="K56" s="780"/>
      <c r="L56" s="780"/>
      <c r="M56" s="780"/>
    </row>
    <row r="58" spans="2:13" ht="14.4">
      <c r="E58" s="787">
        <f>'2（収支報告書)'!$A$9</f>
        <v>7</v>
      </c>
      <c r="F58" s="787"/>
      <c r="G58" s="787"/>
      <c r="H58" s="787"/>
      <c r="I58" s="787"/>
      <c r="J58" s="787"/>
    </row>
    <row r="60" spans="2:13" ht="12.75" customHeight="1">
      <c r="J60" s="788"/>
    </row>
    <row r="61" spans="2:13" ht="13.5" customHeight="1">
      <c r="F61" s="788" t="s">
        <v>59</v>
      </c>
      <c r="G61" s="789" t="str">
        <f>IF($J61="","",'2（収支報告書)'!$E$6)</f>
        <v/>
      </c>
      <c r="H61" s="793" t="s">
        <v>321</v>
      </c>
      <c r="I61" s="793"/>
      <c r="J61" s="798" t="str">
        <f>IF('17-1（所得細目表)'!$B13="","",'17-1（所得細目表)'!$B13)</f>
        <v/>
      </c>
      <c r="L61" s="788">
        <f>VLOOKUP($J61,'17-1（所得細目表)'!$B$9:$M$78,2,0)</f>
        <v>0</v>
      </c>
      <c r="M61" s="800" t="s">
        <v>322</v>
      </c>
    </row>
    <row r="62" spans="2:13">
      <c r="D62" s="785"/>
      <c r="K62" s="785"/>
    </row>
    <row r="63" spans="2:13">
      <c r="B63" s="776" t="s">
        <v>229</v>
      </c>
      <c r="C63" s="782" t="s">
        <v>169</v>
      </c>
      <c r="E63" s="776" t="s">
        <v>301</v>
      </c>
      <c r="F63" s="776" t="s">
        <v>303</v>
      </c>
      <c r="G63" s="790"/>
      <c r="H63" s="794"/>
      <c r="I63" s="790" t="s">
        <v>44</v>
      </c>
      <c r="J63" s="782" t="s">
        <v>93</v>
      </c>
      <c r="L63" s="776" t="s">
        <v>289</v>
      </c>
      <c r="M63" s="801"/>
    </row>
    <row r="64" spans="2:13">
      <c r="B64" s="777" t="s">
        <v>176</v>
      </c>
      <c r="C64" s="783" t="s">
        <v>10</v>
      </c>
      <c r="E64" s="777" t="s">
        <v>143</v>
      </c>
      <c r="F64" s="777" t="s">
        <v>326</v>
      </c>
      <c r="G64" s="791" t="s">
        <v>180</v>
      </c>
      <c r="H64" s="795" t="s">
        <v>329</v>
      </c>
      <c r="I64" s="797" t="s">
        <v>78</v>
      </c>
      <c r="J64" s="783" t="s">
        <v>307</v>
      </c>
      <c r="L64" s="777" t="s">
        <v>308</v>
      </c>
      <c r="M64" s="783" t="s">
        <v>305</v>
      </c>
    </row>
    <row r="65" spans="2:13">
      <c r="B65" s="778"/>
      <c r="C65" s="784" t="s">
        <v>310</v>
      </c>
      <c r="D65" s="786"/>
      <c r="E65" s="778" t="s">
        <v>311</v>
      </c>
      <c r="F65" s="778"/>
      <c r="G65" s="792" t="s">
        <v>105</v>
      </c>
      <c r="H65" s="796" t="s">
        <v>330</v>
      </c>
      <c r="I65" s="77" t="s">
        <v>315</v>
      </c>
      <c r="J65" s="784"/>
      <c r="K65" s="799"/>
      <c r="L65" s="778" t="s">
        <v>317</v>
      </c>
      <c r="M65" s="784" t="s">
        <v>319</v>
      </c>
    </row>
    <row r="66" spans="2:13" ht="30.75" customHeight="1">
      <c r="B66" s="781" t="str">
        <f>VLOOKUP($J61,'17-1（所得細目表)'!$B$9:$M$78,3,0)</f>
        <v/>
      </c>
      <c r="C66" s="781" t="str">
        <f>VLOOKUP($J61,'17-1（所得細目表)'!$B$9:$M$78,4,0)</f>
        <v/>
      </c>
      <c r="D66" s="781"/>
      <c r="E66" s="781">
        <f>VLOOKUP($J61,'17-1（所得細目表)'!$B$9:$M$78,5,0)</f>
        <v>0</v>
      </c>
      <c r="F66" s="781">
        <f>VLOOKUP($J61,'17-1（所得細目表)'!$B$9:$M$78,6,0)</f>
        <v>0</v>
      </c>
      <c r="G66" s="781">
        <f>VLOOKUP($J61,'17-1（所得細目表)'!$B$9:$M$78,7,0)</f>
        <v>0</v>
      </c>
      <c r="H66" s="781">
        <f>VLOOKUP($J61,'17-1（所得細目表)'!$B$9:$M$78,8,0)</f>
        <v>0</v>
      </c>
      <c r="I66" s="781">
        <f>VLOOKUP($J61,'17-1（所得細目表)'!$B$9:$M$78,9,0)</f>
        <v>0</v>
      </c>
      <c r="J66" s="781" t="str">
        <f>VLOOKUP($J61,'17-1（所得細目表)'!$B$9:$M$78,10,0)</f>
        <v/>
      </c>
      <c r="K66" s="781"/>
      <c r="L66" s="781">
        <f>VLOOKUP($J61,'17-1（所得細目表)'!$B$9:$M$78,11,0)</f>
        <v>0</v>
      </c>
      <c r="M66" s="781">
        <f>VLOOKUP($J61,'17-1（所得細目表)'!$B$9:$M$78,12,0)</f>
        <v>0</v>
      </c>
    </row>
    <row r="68" spans="2:13">
      <c r="C68" s="73" t="s">
        <v>331</v>
      </c>
    </row>
    <row r="70" spans="2:13">
      <c r="B70" s="780"/>
      <c r="C70" s="780"/>
      <c r="D70" s="780"/>
      <c r="E70" s="780"/>
      <c r="F70" s="780"/>
      <c r="G70" s="780"/>
      <c r="H70" s="780"/>
      <c r="I70" s="780"/>
      <c r="J70" s="780"/>
      <c r="K70" s="780"/>
      <c r="L70" s="780"/>
      <c r="M70" s="780"/>
    </row>
    <row r="72" spans="2:13" ht="14.4">
      <c r="E72" s="787">
        <f>'2（収支報告書)'!$A$9</f>
        <v>7</v>
      </c>
      <c r="F72" s="787"/>
      <c r="G72" s="787"/>
      <c r="H72" s="787"/>
      <c r="I72" s="787"/>
      <c r="J72" s="787"/>
    </row>
    <row r="74" spans="2:13" ht="12.75" customHeight="1">
      <c r="J74" s="788"/>
    </row>
    <row r="75" spans="2:13" ht="13.5" customHeight="1">
      <c r="F75" s="788" t="s">
        <v>59</v>
      </c>
      <c r="G75" s="789" t="str">
        <f>IF($J75="","",'2（収支報告書)'!$E$6)</f>
        <v/>
      </c>
      <c r="H75" s="793" t="s">
        <v>321</v>
      </c>
      <c r="I75" s="793"/>
      <c r="J75" s="798" t="str">
        <f>IF('17-1（所得細目表)'!$B14="","",'17-1（所得細目表)'!$B14)</f>
        <v/>
      </c>
      <c r="L75" s="788">
        <f>VLOOKUP($J75,'17-1（所得細目表)'!$B$9:$M$78,2,0)</f>
        <v>0</v>
      </c>
      <c r="M75" s="800" t="s">
        <v>322</v>
      </c>
    </row>
    <row r="76" spans="2:13">
      <c r="D76" s="785"/>
      <c r="K76" s="785"/>
    </row>
    <row r="77" spans="2:13">
      <c r="B77" s="776" t="s">
        <v>229</v>
      </c>
      <c r="C77" s="782" t="s">
        <v>169</v>
      </c>
      <c r="E77" s="776" t="s">
        <v>301</v>
      </c>
      <c r="F77" s="776" t="s">
        <v>303</v>
      </c>
      <c r="G77" s="790"/>
      <c r="H77" s="794"/>
      <c r="I77" s="790" t="s">
        <v>44</v>
      </c>
      <c r="J77" s="782" t="s">
        <v>93</v>
      </c>
      <c r="L77" s="776" t="s">
        <v>289</v>
      </c>
      <c r="M77" s="801"/>
    </row>
    <row r="78" spans="2:13">
      <c r="B78" s="777" t="s">
        <v>176</v>
      </c>
      <c r="C78" s="783" t="s">
        <v>10</v>
      </c>
      <c r="E78" s="777" t="s">
        <v>143</v>
      </c>
      <c r="F78" s="777" t="s">
        <v>326</v>
      </c>
      <c r="G78" s="791" t="s">
        <v>180</v>
      </c>
      <c r="H78" s="795" t="s">
        <v>329</v>
      </c>
      <c r="I78" s="797" t="s">
        <v>78</v>
      </c>
      <c r="J78" s="783" t="s">
        <v>307</v>
      </c>
      <c r="L78" s="777" t="s">
        <v>308</v>
      </c>
      <c r="M78" s="783" t="s">
        <v>305</v>
      </c>
    </row>
    <row r="79" spans="2:13">
      <c r="B79" s="778"/>
      <c r="C79" s="784" t="s">
        <v>310</v>
      </c>
      <c r="D79" s="786"/>
      <c r="E79" s="778" t="s">
        <v>311</v>
      </c>
      <c r="F79" s="778"/>
      <c r="G79" s="792" t="s">
        <v>105</v>
      </c>
      <c r="H79" s="796" t="s">
        <v>330</v>
      </c>
      <c r="I79" s="77" t="s">
        <v>315</v>
      </c>
      <c r="J79" s="784"/>
      <c r="K79" s="799"/>
      <c r="L79" s="778" t="s">
        <v>317</v>
      </c>
      <c r="M79" s="784" t="s">
        <v>319</v>
      </c>
    </row>
    <row r="80" spans="2:13" ht="30.75" customHeight="1">
      <c r="B80" s="781" t="str">
        <f>VLOOKUP($J75,'17-1（所得細目表)'!$B$9:$M$78,3,0)</f>
        <v/>
      </c>
      <c r="C80" s="781" t="str">
        <f>VLOOKUP($J75,'17-1（所得細目表)'!$B$9:$M$78,4,0)</f>
        <v/>
      </c>
      <c r="D80" s="781"/>
      <c r="E80" s="781">
        <f>VLOOKUP($J75,'17-1（所得細目表)'!$B$9:$M$78,5,0)</f>
        <v>0</v>
      </c>
      <c r="F80" s="781">
        <f>VLOOKUP($J75,'17-1（所得細目表)'!$B$9:$M$78,6,0)</f>
        <v>0</v>
      </c>
      <c r="G80" s="781">
        <f>VLOOKUP($J75,'17-1（所得細目表)'!$B$9:$M$78,7,0)</f>
        <v>0</v>
      </c>
      <c r="H80" s="781">
        <f>VLOOKUP($J75,'17-1（所得細目表)'!$B$9:$M$78,8,0)</f>
        <v>0</v>
      </c>
      <c r="I80" s="781">
        <f>VLOOKUP($J75,'17-1（所得細目表)'!$B$9:$M$78,9,0)</f>
        <v>0</v>
      </c>
      <c r="J80" s="781" t="str">
        <f>VLOOKUP($J75,'17-1（所得細目表)'!$B$9:$M$78,10,0)</f>
        <v/>
      </c>
      <c r="K80" s="781"/>
      <c r="L80" s="781">
        <f>VLOOKUP($J75,'17-1（所得細目表)'!$B$9:$M$78,11,0)</f>
        <v>0</v>
      </c>
      <c r="M80" s="781">
        <f>VLOOKUP($J75,'17-1（所得細目表)'!$B$9:$M$78,12,0)</f>
        <v>0</v>
      </c>
    </row>
    <row r="82" spans="2:13">
      <c r="C82" s="73" t="s">
        <v>331</v>
      </c>
    </row>
    <row r="84" spans="2:13">
      <c r="B84" s="780"/>
      <c r="C84" s="780"/>
      <c r="D84" s="780"/>
      <c r="E84" s="780"/>
      <c r="F84" s="780"/>
      <c r="G84" s="780"/>
      <c r="H84" s="780"/>
      <c r="I84" s="780"/>
      <c r="J84" s="780"/>
      <c r="K84" s="780"/>
      <c r="L84" s="780"/>
      <c r="M84" s="780"/>
    </row>
    <row r="86" spans="2:13" ht="14.4">
      <c r="E86" s="787">
        <f>'2（収支報告書)'!$A$9</f>
        <v>7</v>
      </c>
      <c r="F86" s="787"/>
      <c r="G86" s="787"/>
      <c r="H86" s="787"/>
      <c r="I86" s="787"/>
      <c r="J86" s="787"/>
    </row>
    <row r="88" spans="2:13" ht="12.75" customHeight="1">
      <c r="J88" s="788"/>
    </row>
    <row r="89" spans="2:13" ht="13.5" customHeight="1">
      <c r="F89" s="788" t="s">
        <v>59</v>
      </c>
      <c r="G89" s="789" t="str">
        <f>IF($J89="","",'2（収支報告書)'!$E$6)</f>
        <v/>
      </c>
      <c r="H89" s="793" t="s">
        <v>321</v>
      </c>
      <c r="I89" s="793"/>
      <c r="J89" s="798" t="str">
        <f>IF('17-1（所得細目表)'!$B15="","",'17-1（所得細目表)'!$B15)</f>
        <v/>
      </c>
      <c r="L89" s="788">
        <f>VLOOKUP($J89,'17-1（所得細目表)'!$B$9:$M$78,2,0)</f>
        <v>0</v>
      </c>
      <c r="M89" s="800" t="s">
        <v>322</v>
      </c>
    </row>
    <row r="90" spans="2:13">
      <c r="D90" s="785"/>
      <c r="K90" s="785"/>
    </row>
    <row r="91" spans="2:13">
      <c r="B91" s="776" t="s">
        <v>229</v>
      </c>
      <c r="C91" s="782" t="s">
        <v>169</v>
      </c>
      <c r="E91" s="776" t="s">
        <v>301</v>
      </c>
      <c r="F91" s="776" t="s">
        <v>303</v>
      </c>
      <c r="G91" s="790"/>
      <c r="H91" s="794"/>
      <c r="I91" s="790" t="s">
        <v>44</v>
      </c>
      <c r="J91" s="782" t="s">
        <v>93</v>
      </c>
      <c r="L91" s="776" t="s">
        <v>289</v>
      </c>
      <c r="M91" s="801"/>
    </row>
    <row r="92" spans="2:13">
      <c r="B92" s="777" t="s">
        <v>176</v>
      </c>
      <c r="C92" s="783" t="s">
        <v>10</v>
      </c>
      <c r="E92" s="777" t="s">
        <v>143</v>
      </c>
      <c r="F92" s="777" t="s">
        <v>326</v>
      </c>
      <c r="G92" s="791" t="s">
        <v>180</v>
      </c>
      <c r="H92" s="795" t="s">
        <v>329</v>
      </c>
      <c r="I92" s="797" t="s">
        <v>78</v>
      </c>
      <c r="J92" s="783" t="s">
        <v>307</v>
      </c>
      <c r="L92" s="777" t="s">
        <v>308</v>
      </c>
      <c r="M92" s="783" t="s">
        <v>305</v>
      </c>
    </row>
    <row r="93" spans="2:13">
      <c r="B93" s="778"/>
      <c r="C93" s="784" t="s">
        <v>310</v>
      </c>
      <c r="D93" s="786"/>
      <c r="E93" s="778" t="s">
        <v>311</v>
      </c>
      <c r="F93" s="778"/>
      <c r="G93" s="792" t="s">
        <v>105</v>
      </c>
      <c r="H93" s="796" t="s">
        <v>330</v>
      </c>
      <c r="I93" s="77" t="s">
        <v>315</v>
      </c>
      <c r="J93" s="784"/>
      <c r="K93" s="799"/>
      <c r="L93" s="778" t="s">
        <v>317</v>
      </c>
      <c r="M93" s="784" t="s">
        <v>319</v>
      </c>
    </row>
    <row r="94" spans="2:13" ht="30.75" customHeight="1">
      <c r="B94" s="781" t="str">
        <f>VLOOKUP($J89,'17-1（所得細目表)'!$B$9:$M$78,3,0)</f>
        <v/>
      </c>
      <c r="C94" s="781" t="str">
        <f>VLOOKUP($J89,'17-1（所得細目表)'!$B$9:$M$78,4,0)</f>
        <v/>
      </c>
      <c r="D94" s="781"/>
      <c r="E94" s="781">
        <f>VLOOKUP($J89,'17-1（所得細目表)'!$B$9:$M$78,5,0)</f>
        <v>0</v>
      </c>
      <c r="F94" s="781">
        <f>VLOOKUP($J89,'17-1（所得細目表)'!$B$9:$M$78,6,0)</f>
        <v>0</v>
      </c>
      <c r="G94" s="781">
        <f>VLOOKUP($J89,'17-1（所得細目表)'!$B$9:$M$78,7,0)</f>
        <v>0</v>
      </c>
      <c r="H94" s="781">
        <f>VLOOKUP($J89,'17-1（所得細目表)'!$B$9:$M$78,8,0)</f>
        <v>0</v>
      </c>
      <c r="I94" s="781">
        <f>VLOOKUP($J89,'17-1（所得細目表)'!$B$9:$M$78,9,0)</f>
        <v>0</v>
      </c>
      <c r="J94" s="781" t="str">
        <f>VLOOKUP($J89,'17-1（所得細目表)'!$B$9:$M$78,10,0)</f>
        <v/>
      </c>
      <c r="K94" s="781"/>
      <c r="L94" s="781">
        <f>VLOOKUP($J89,'17-1（所得細目表)'!$B$9:$M$78,11,0)</f>
        <v>0</v>
      </c>
      <c r="M94" s="781">
        <f>VLOOKUP($J89,'17-1（所得細目表)'!$B$9:$M$78,12,0)</f>
        <v>0</v>
      </c>
    </row>
    <row r="96" spans="2:13">
      <c r="C96" s="73" t="s">
        <v>331</v>
      </c>
    </row>
    <row r="98" spans="2:13">
      <c r="B98" s="780"/>
      <c r="C98" s="780"/>
      <c r="D98" s="780"/>
      <c r="E98" s="780"/>
      <c r="F98" s="780"/>
      <c r="G98" s="780"/>
      <c r="H98" s="780"/>
      <c r="I98" s="780"/>
      <c r="J98" s="780"/>
      <c r="K98" s="780"/>
      <c r="L98" s="780"/>
      <c r="M98" s="780"/>
    </row>
    <row r="100" spans="2:13" ht="14.4">
      <c r="E100" s="787">
        <f>'2（収支報告書)'!$A$9</f>
        <v>7</v>
      </c>
      <c r="F100" s="787"/>
      <c r="G100" s="787"/>
      <c r="H100" s="787"/>
      <c r="I100" s="787"/>
      <c r="J100" s="787"/>
    </row>
    <row r="102" spans="2:13" ht="12.75" customHeight="1">
      <c r="J102" s="788"/>
    </row>
    <row r="103" spans="2:13" ht="13.5" customHeight="1">
      <c r="F103" s="788" t="s">
        <v>59</v>
      </c>
      <c r="G103" s="789" t="str">
        <f>IF($J103="","",'2（収支報告書)'!$E$6)</f>
        <v/>
      </c>
      <c r="H103" s="793" t="s">
        <v>321</v>
      </c>
      <c r="I103" s="793"/>
      <c r="J103" s="798" t="str">
        <f>IF('17-1（所得細目表)'!$B16="","",'17-1（所得細目表)'!$B16)</f>
        <v/>
      </c>
      <c r="L103" s="788">
        <f>VLOOKUP($J103,'17-1（所得細目表)'!$B$9:$M$78,2,0)</f>
        <v>0</v>
      </c>
      <c r="M103" s="800" t="s">
        <v>322</v>
      </c>
    </row>
    <row r="104" spans="2:13">
      <c r="D104" s="785"/>
      <c r="K104" s="785"/>
    </row>
    <row r="105" spans="2:13">
      <c r="B105" s="776" t="s">
        <v>229</v>
      </c>
      <c r="C105" s="782" t="s">
        <v>169</v>
      </c>
      <c r="E105" s="776" t="s">
        <v>301</v>
      </c>
      <c r="F105" s="776" t="s">
        <v>303</v>
      </c>
      <c r="G105" s="790"/>
      <c r="H105" s="794"/>
      <c r="I105" s="790" t="s">
        <v>44</v>
      </c>
      <c r="J105" s="782" t="s">
        <v>93</v>
      </c>
      <c r="L105" s="776" t="s">
        <v>289</v>
      </c>
      <c r="M105" s="801"/>
    </row>
    <row r="106" spans="2:13">
      <c r="B106" s="777" t="s">
        <v>176</v>
      </c>
      <c r="C106" s="783" t="s">
        <v>10</v>
      </c>
      <c r="E106" s="777" t="s">
        <v>143</v>
      </c>
      <c r="F106" s="777" t="s">
        <v>326</v>
      </c>
      <c r="G106" s="791" t="s">
        <v>180</v>
      </c>
      <c r="H106" s="795" t="s">
        <v>329</v>
      </c>
      <c r="I106" s="797" t="s">
        <v>78</v>
      </c>
      <c r="J106" s="783" t="s">
        <v>307</v>
      </c>
      <c r="L106" s="777" t="s">
        <v>308</v>
      </c>
      <c r="M106" s="783" t="s">
        <v>305</v>
      </c>
    </row>
    <row r="107" spans="2:13">
      <c r="B107" s="778"/>
      <c r="C107" s="784" t="s">
        <v>310</v>
      </c>
      <c r="D107" s="786"/>
      <c r="E107" s="778" t="s">
        <v>311</v>
      </c>
      <c r="F107" s="778"/>
      <c r="G107" s="792" t="s">
        <v>105</v>
      </c>
      <c r="H107" s="796" t="s">
        <v>330</v>
      </c>
      <c r="I107" s="77" t="s">
        <v>315</v>
      </c>
      <c r="J107" s="784"/>
      <c r="K107" s="799"/>
      <c r="L107" s="778" t="s">
        <v>317</v>
      </c>
      <c r="M107" s="784" t="s">
        <v>319</v>
      </c>
    </row>
    <row r="108" spans="2:13" ht="30.75" customHeight="1">
      <c r="B108" s="781" t="str">
        <f>VLOOKUP($J103,'17-1（所得細目表)'!$B$9:$M$78,3,0)</f>
        <v/>
      </c>
      <c r="C108" s="781" t="str">
        <f>VLOOKUP($J103,'17-1（所得細目表)'!$B$9:$M$78,4,0)</f>
        <v/>
      </c>
      <c r="D108" s="781"/>
      <c r="E108" s="781">
        <f>VLOOKUP($J103,'17-1（所得細目表)'!$B$9:$M$78,5,0)</f>
        <v>0</v>
      </c>
      <c r="F108" s="781">
        <f>VLOOKUP($J103,'17-1（所得細目表)'!$B$9:$M$78,6,0)</f>
        <v>0</v>
      </c>
      <c r="G108" s="781">
        <f>VLOOKUP($J103,'17-1（所得細目表)'!$B$9:$M$78,7,0)</f>
        <v>0</v>
      </c>
      <c r="H108" s="781">
        <f>VLOOKUP($J103,'17-1（所得細目表)'!$B$9:$M$78,8,0)</f>
        <v>0</v>
      </c>
      <c r="I108" s="781">
        <f>VLOOKUP($J103,'17-1（所得細目表)'!$B$9:$M$78,9,0)</f>
        <v>0</v>
      </c>
      <c r="J108" s="781" t="str">
        <f>VLOOKUP($J103,'17-1（所得細目表)'!$B$9:$M$78,10,0)</f>
        <v/>
      </c>
      <c r="K108" s="781"/>
      <c r="L108" s="781">
        <f>VLOOKUP($J103,'17-1（所得細目表)'!$B$9:$M$78,11,0)</f>
        <v>0</v>
      </c>
      <c r="M108" s="781">
        <f>VLOOKUP($J103,'17-1（所得細目表)'!$B$9:$M$78,12,0)</f>
        <v>0</v>
      </c>
    </row>
    <row r="110" spans="2:13">
      <c r="C110" s="73" t="s">
        <v>331</v>
      </c>
    </row>
    <row r="112" spans="2:13">
      <c r="B112" s="780"/>
      <c r="C112" s="780"/>
      <c r="D112" s="780"/>
      <c r="E112" s="780"/>
      <c r="F112" s="780"/>
      <c r="G112" s="780"/>
      <c r="H112" s="780"/>
      <c r="I112" s="780"/>
      <c r="J112" s="780"/>
      <c r="K112" s="780"/>
      <c r="L112" s="780"/>
      <c r="M112" s="780"/>
    </row>
    <row r="114" spans="2:13" ht="14.4">
      <c r="E114" s="787">
        <f>'2（収支報告書)'!$A$9</f>
        <v>7</v>
      </c>
      <c r="F114" s="787"/>
      <c r="G114" s="787"/>
      <c r="H114" s="787"/>
      <c r="I114" s="787"/>
      <c r="J114" s="787"/>
    </row>
    <row r="116" spans="2:13" ht="12.75" customHeight="1">
      <c r="J116" s="788"/>
    </row>
    <row r="117" spans="2:13" ht="13.5" customHeight="1">
      <c r="F117" s="788" t="s">
        <v>59</v>
      </c>
      <c r="G117" s="789" t="str">
        <f>IF($J117="","",'2（収支報告書)'!$E$6)</f>
        <v/>
      </c>
      <c r="H117" s="793" t="s">
        <v>321</v>
      </c>
      <c r="I117" s="793"/>
      <c r="J117" s="798" t="str">
        <f>IF('17-1（所得細目表)'!$B17="","",'17-1（所得細目表)'!$B17)</f>
        <v/>
      </c>
      <c r="L117" s="788">
        <f>VLOOKUP($J117,'17-1（所得細目表)'!$B$9:$M$78,2,0)</f>
        <v>0</v>
      </c>
      <c r="M117" s="800" t="s">
        <v>322</v>
      </c>
    </row>
    <row r="118" spans="2:13">
      <c r="D118" s="785"/>
      <c r="K118" s="785"/>
    </row>
    <row r="119" spans="2:13">
      <c r="B119" s="776" t="s">
        <v>229</v>
      </c>
      <c r="C119" s="782" t="s">
        <v>169</v>
      </c>
      <c r="E119" s="776" t="s">
        <v>301</v>
      </c>
      <c r="F119" s="776" t="s">
        <v>303</v>
      </c>
      <c r="G119" s="790"/>
      <c r="H119" s="794"/>
      <c r="I119" s="790" t="s">
        <v>44</v>
      </c>
      <c r="J119" s="782" t="s">
        <v>93</v>
      </c>
      <c r="L119" s="776" t="s">
        <v>289</v>
      </c>
      <c r="M119" s="801"/>
    </row>
    <row r="120" spans="2:13">
      <c r="B120" s="777" t="s">
        <v>176</v>
      </c>
      <c r="C120" s="783" t="s">
        <v>10</v>
      </c>
      <c r="E120" s="777" t="s">
        <v>143</v>
      </c>
      <c r="F120" s="777" t="s">
        <v>326</v>
      </c>
      <c r="G120" s="791" t="s">
        <v>180</v>
      </c>
      <c r="H120" s="795" t="s">
        <v>329</v>
      </c>
      <c r="I120" s="797" t="s">
        <v>78</v>
      </c>
      <c r="J120" s="783" t="s">
        <v>307</v>
      </c>
      <c r="L120" s="777" t="s">
        <v>308</v>
      </c>
      <c r="M120" s="783" t="s">
        <v>305</v>
      </c>
    </row>
    <row r="121" spans="2:13">
      <c r="B121" s="778"/>
      <c r="C121" s="784" t="s">
        <v>310</v>
      </c>
      <c r="D121" s="786"/>
      <c r="E121" s="778" t="s">
        <v>311</v>
      </c>
      <c r="F121" s="778"/>
      <c r="G121" s="792" t="s">
        <v>105</v>
      </c>
      <c r="H121" s="796" t="s">
        <v>330</v>
      </c>
      <c r="I121" s="77" t="s">
        <v>315</v>
      </c>
      <c r="J121" s="784"/>
      <c r="K121" s="799"/>
      <c r="L121" s="778" t="s">
        <v>317</v>
      </c>
      <c r="M121" s="784" t="s">
        <v>319</v>
      </c>
    </row>
    <row r="122" spans="2:13" ht="30.75" customHeight="1">
      <c r="B122" s="781" t="str">
        <f>VLOOKUP($J117,'17-1（所得細目表)'!$B$9:$M$78,3,0)</f>
        <v/>
      </c>
      <c r="C122" s="781" t="str">
        <f>VLOOKUP($J117,'17-1（所得細目表)'!$B$9:$M$78,4,0)</f>
        <v/>
      </c>
      <c r="D122" s="781"/>
      <c r="E122" s="781">
        <f>VLOOKUP($J117,'17-1（所得細目表)'!$B$9:$M$78,5,0)</f>
        <v>0</v>
      </c>
      <c r="F122" s="781">
        <f>VLOOKUP($J117,'17-1（所得細目表)'!$B$9:$M$78,6,0)</f>
        <v>0</v>
      </c>
      <c r="G122" s="781">
        <f>VLOOKUP($J117,'17-1（所得細目表)'!$B$9:$M$78,7,0)</f>
        <v>0</v>
      </c>
      <c r="H122" s="781">
        <f>VLOOKUP($J117,'17-1（所得細目表)'!$B$9:$M$78,8,0)</f>
        <v>0</v>
      </c>
      <c r="I122" s="781">
        <f>VLOOKUP($J117,'17-1（所得細目表)'!$B$9:$M$78,9,0)</f>
        <v>0</v>
      </c>
      <c r="J122" s="781" t="str">
        <f>VLOOKUP($J117,'17-1（所得細目表)'!$B$9:$M$78,10,0)</f>
        <v/>
      </c>
      <c r="K122" s="781"/>
      <c r="L122" s="781">
        <f>VLOOKUP($J117,'17-1（所得細目表)'!$B$9:$M$78,11,0)</f>
        <v>0</v>
      </c>
      <c r="M122" s="781">
        <f>VLOOKUP($J117,'17-1（所得細目表)'!$B$9:$M$78,12,0)</f>
        <v>0</v>
      </c>
    </row>
    <row r="124" spans="2:13">
      <c r="C124" s="73" t="s">
        <v>331</v>
      </c>
    </row>
    <row r="126" spans="2:13">
      <c r="B126" s="780"/>
      <c r="C126" s="780"/>
      <c r="D126" s="780"/>
      <c r="E126" s="780"/>
      <c r="F126" s="780"/>
      <c r="G126" s="780"/>
      <c r="H126" s="780"/>
      <c r="I126" s="780"/>
      <c r="J126" s="780"/>
      <c r="K126" s="780"/>
      <c r="L126" s="780"/>
      <c r="M126" s="780"/>
    </row>
    <row r="128" spans="2:13" ht="14.4">
      <c r="E128" s="787">
        <f>'2（収支報告書)'!$A$9</f>
        <v>7</v>
      </c>
      <c r="F128" s="787"/>
      <c r="G128" s="787"/>
      <c r="H128" s="787"/>
      <c r="I128" s="787"/>
      <c r="J128" s="787"/>
    </row>
    <row r="130" spans="2:13" ht="12.75" customHeight="1">
      <c r="J130" s="788"/>
    </row>
    <row r="131" spans="2:13" ht="13.5" customHeight="1">
      <c r="F131" s="788" t="s">
        <v>59</v>
      </c>
      <c r="G131" s="789" t="str">
        <f>IF($J131="","",'2（収支報告書)'!$E$6)</f>
        <v/>
      </c>
      <c r="H131" s="793" t="s">
        <v>321</v>
      </c>
      <c r="I131" s="793"/>
      <c r="J131" s="798" t="str">
        <f>IF('17-1（所得細目表)'!$B18="","",'17-1（所得細目表)'!$B18)</f>
        <v/>
      </c>
      <c r="L131" s="788">
        <f>VLOOKUP($J131,'17-1（所得細目表)'!$B$9:$M$78,2,0)</f>
        <v>0</v>
      </c>
      <c r="M131" s="800" t="s">
        <v>322</v>
      </c>
    </row>
    <row r="132" spans="2:13">
      <c r="D132" s="785"/>
      <c r="K132" s="785"/>
    </row>
    <row r="133" spans="2:13">
      <c r="B133" s="776" t="s">
        <v>229</v>
      </c>
      <c r="C133" s="782" t="s">
        <v>169</v>
      </c>
      <c r="E133" s="776" t="s">
        <v>301</v>
      </c>
      <c r="F133" s="776" t="s">
        <v>303</v>
      </c>
      <c r="G133" s="790"/>
      <c r="H133" s="794"/>
      <c r="I133" s="790" t="s">
        <v>44</v>
      </c>
      <c r="J133" s="782" t="s">
        <v>93</v>
      </c>
      <c r="L133" s="776" t="s">
        <v>289</v>
      </c>
      <c r="M133" s="801"/>
    </row>
    <row r="134" spans="2:13">
      <c r="B134" s="777" t="s">
        <v>176</v>
      </c>
      <c r="C134" s="783" t="s">
        <v>10</v>
      </c>
      <c r="E134" s="777" t="s">
        <v>143</v>
      </c>
      <c r="F134" s="777" t="s">
        <v>326</v>
      </c>
      <c r="G134" s="791" t="s">
        <v>180</v>
      </c>
      <c r="H134" s="795" t="s">
        <v>329</v>
      </c>
      <c r="I134" s="797" t="s">
        <v>78</v>
      </c>
      <c r="J134" s="783" t="s">
        <v>307</v>
      </c>
      <c r="L134" s="777" t="s">
        <v>308</v>
      </c>
      <c r="M134" s="783" t="s">
        <v>305</v>
      </c>
    </row>
    <row r="135" spans="2:13">
      <c r="B135" s="778"/>
      <c r="C135" s="784" t="s">
        <v>310</v>
      </c>
      <c r="D135" s="786"/>
      <c r="E135" s="778" t="s">
        <v>311</v>
      </c>
      <c r="F135" s="778"/>
      <c r="G135" s="792" t="s">
        <v>105</v>
      </c>
      <c r="H135" s="796" t="s">
        <v>330</v>
      </c>
      <c r="I135" s="77" t="s">
        <v>315</v>
      </c>
      <c r="J135" s="784"/>
      <c r="K135" s="799"/>
      <c r="L135" s="778" t="s">
        <v>317</v>
      </c>
      <c r="M135" s="784" t="s">
        <v>319</v>
      </c>
    </row>
    <row r="136" spans="2:13" ht="30.75" customHeight="1">
      <c r="B136" s="781" t="str">
        <f>VLOOKUP($J131,'17-1（所得細目表)'!$B$9:$M$78,3,0)</f>
        <v/>
      </c>
      <c r="C136" s="781" t="str">
        <f>VLOOKUP($J131,'17-1（所得細目表)'!$B$9:$M$78,4,0)</f>
        <v/>
      </c>
      <c r="D136" s="781"/>
      <c r="E136" s="781">
        <f>VLOOKUP($J131,'17-1（所得細目表)'!$B$9:$M$78,5,0)</f>
        <v>0</v>
      </c>
      <c r="F136" s="781">
        <f>VLOOKUP($J131,'17-1（所得細目表)'!$B$9:$M$78,6,0)</f>
        <v>0</v>
      </c>
      <c r="G136" s="781">
        <f>VLOOKUP($J131,'17-1（所得細目表)'!$B$9:$M$78,7,0)</f>
        <v>0</v>
      </c>
      <c r="H136" s="781">
        <f>VLOOKUP($J131,'17-1（所得細目表)'!$B$9:$M$78,8,0)</f>
        <v>0</v>
      </c>
      <c r="I136" s="781">
        <f>VLOOKUP($J131,'17-1（所得細目表)'!$B$9:$M$78,9,0)</f>
        <v>0</v>
      </c>
      <c r="J136" s="781" t="str">
        <f>VLOOKUP($J131,'17-1（所得細目表)'!$B$9:$M$78,10,0)</f>
        <v/>
      </c>
      <c r="K136" s="781"/>
      <c r="L136" s="781">
        <f>VLOOKUP($J131,'17-1（所得細目表)'!$B$9:$M$78,11,0)</f>
        <v>0</v>
      </c>
      <c r="M136" s="781">
        <f>VLOOKUP($J131,'17-1（所得細目表)'!$B$9:$M$78,12,0)</f>
        <v>0</v>
      </c>
    </row>
    <row r="138" spans="2:13">
      <c r="C138" s="73" t="s">
        <v>331</v>
      </c>
    </row>
    <row r="140" spans="2:13">
      <c r="B140" s="780"/>
      <c r="C140" s="780"/>
      <c r="D140" s="780"/>
      <c r="E140" s="780"/>
      <c r="F140" s="780"/>
      <c r="G140" s="780"/>
      <c r="H140" s="780"/>
      <c r="I140" s="780"/>
      <c r="J140" s="780"/>
      <c r="K140" s="780"/>
      <c r="L140" s="780"/>
      <c r="M140" s="780"/>
    </row>
    <row r="142" spans="2:13" ht="14.4">
      <c r="E142" s="787">
        <f>'2（収支報告書)'!$A$9</f>
        <v>7</v>
      </c>
      <c r="F142" s="787"/>
      <c r="G142" s="787"/>
      <c r="H142" s="787"/>
      <c r="I142" s="787"/>
      <c r="J142" s="787"/>
    </row>
    <row r="144" spans="2:13" ht="12.75" customHeight="1">
      <c r="J144" s="788"/>
    </row>
    <row r="145" spans="2:13" ht="13.5" customHeight="1">
      <c r="F145" s="788" t="s">
        <v>59</v>
      </c>
      <c r="G145" s="789" t="str">
        <f>IF($J145="","",'2（収支報告書)'!$E$6)</f>
        <v/>
      </c>
      <c r="H145" s="793" t="s">
        <v>321</v>
      </c>
      <c r="I145" s="793"/>
      <c r="J145" s="798" t="str">
        <f>IF('17-1（所得細目表)'!$B19="","",'17-1（所得細目表)'!$B19)</f>
        <v/>
      </c>
      <c r="L145" s="788">
        <f>VLOOKUP($J145,'17-1（所得細目表)'!$B$9:$M$78,2,0)</f>
        <v>0</v>
      </c>
      <c r="M145" s="800" t="s">
        <v>322</v>
      </c>
    </row>
    <row r="146" spans="2:13">
      <c r="D146" s="785"/>
      <c r="K146" s="785"/>
    </row>
    <row r="147" spans="2:13">
      <c r="B147" s="776" t="s">
        <v>229</v>
      </c>
      <c r="C147" s="782" t="s">
        <v>169</v>
      </c>
      <c r="E147" s="776" t="s">
        <v>301</v>
      </c>
      <c r="F147" s="776" t="s">
        <v>303</v>
      </c>
      <c r="G147" s="790"/>
      <c r="H147" s="794"/>
      <c r="I147" s="790" t="s">
        <v>44</v>
      </c>
      <c r="J147" s="782" t="s">
        <v>93</v>
      </c>
      <c r="L147" s="776" t="s">
        <v>289</v>
      </c>
      <c r="M147" s="801"/>
    </row>
    <row r="148" spans="2:13">
      <c r="B148" s="777" t="s">
        <v>176</v>
      </c>
      <c r="C148" s="783" t="s">
        <v>10</v>
      </c>
      <c r="E148" s="777" t="s">
        <v>143</v>
      </c>
      <c r="F148" s="777" t="s">
        <v>326</v>
      </c>
      <c r="G148" s="791" t="s">
        <v>180</v>
      </c>
      <c r="H148" s="795" t="s">
        <v>329</v>
      </c>
      <c r="I148" s="797" t="s">
        <v>78</v>
      </c>
      <c r="J148" s="783" t="s">
        <v>307</v>
      </c>
      <c r="L148" s="777" t="s">
        <v>308</v>
      </c>
      <c r="M148" s="783" t="s">
        <v>305</v>
      </c>
    </row>
    <row r="149" spans="2:13">
      <c r="B149" s="778"/>
      <c r="C149" s="784" t="s">
        <v>310</v>
      </c>
      <c r="D149" s="786"/>
      <c r="E149" s="778" t="s">
        <v>311</v>
      </c>
      <c r="F149" s="778"/>
      <c r="G149" s="792" t="s">
        <v>105</v>
      </c>
      <c r="H149" s="796" t="s">
        <v>330</v>
      </c>
      <c r="I149" s="77" t="s">
        <v>315</v>
      </c>
      <c r="J149" s="784"/>
      <c r="K149" s="799"/>
      <c r="L149" s="778" t="s">
        <v>317</v>
      </c>
      <c r="M149" s="784" t="s">
        <v>319</v>
      </c>
    </row>
    <row r="150" spans="2:13" ht="30.75" customHeight="1">
      <c r="B150" s="781" t="str">
        <f>VLOOKUP($J145,'17-1（所得細目表)'!$B$9:$M$78,3,0)</f>
        <v/>
      </c>
      <c r="C150" s="781" t="str">
        <f>VLOOKUP($J145,'17-1（所得細目表)'!$B$9:$M$78,4,0)</f>
        <v/>
      </c>
      <c r="D150" s="781"/>
      <c r="E150" s="781">
        <f>VLOOKUP($J145,'17-1（所得細目表)'!$B$9:$M$78,5,0)</f>
        <v>0</v>
      </c>
      <c r="F150" s="781">
        <f>VLOOKUP($J145,'17-1（所得細目表)'!$B$9:$M$78,6,0)</f>
        <v>0</v>
      </c>
      <c r="G150" s="781">
        <f>VLOOKUP($J145,'17-1（所得細目表)'!$B$9:$M$78,7,0)</f>
        <v>0</v>
      </c>
      <c r="H150" s="781">
        <f>VLOOKUP($J145,'17-1（所得細目表)'!$B$9:$M$78,8,0)</f>
        <v>0</v>
      </c>
      <c r="I150" s="781">
        <f>VLOOKUP($J145,'17-1（所得細目表)'!$B$9:$M$78,9,0)</f>
        <v>0</v>
      </c>
      <c r="J150" s="781" t="str">
        <f>VLOOKUP($J145,'17-1（所得細目表)'!$B$9:$M$78,10,0)</f>
        <v/>
      </c>
      <c r="K150" s="781"/>
      <c r="L150" s="781">
        <f>VLOOKUP($J145,'17-1（所得細目表)'!$B$9:$M$78,11,0)</f>
        <v>0</v>
      </c>
      <c r="M150" s="781">
        <f>VLOOKUP($J145,'17-1（所得細目表)'!$B$9:$M$78,12,0)</f>
        <v>0</v>
      </c>
    </row>
    <row r="152" spans="2:13">
      <c r="C152" s="73" t="s">
        <v>331</v>
      </c>
    </row>
    <row r="154" spans="2:13">
      <c r="B154" s="780"/>
      <c r="C154" s="780"/>
      <c r="D154" s="780"/>
      <c r="E154" s="780"/>
      <c r="F154" s="780"/>
      <c r="G154" s="780"/>
      <c r="H154" s="780"/>
      <c r="I154" s="780"/>
      <c r="J154" s="780"/>
      <c r="K154" s="780"/>
      <c r="L154" s="780"/>
      <c r="M154" s="780"/>
    </row>
    <row r="156" spans="2:13" ht="14.4">
      <c r="E156" s="787">
        <f>'2（収支報告書)'!$A$9</f>
        <v>7</v>
      </c>
      <c r="F156" s="787"/>
      <c r="G156" s="787"/>
      <c r="H156" s="787"/>
      <c r="I156" s="787"/>
      <c r="J156" s="787"/>
    </row>
    <row r="158" spans="2:13" ht="12.75" customHeight="1">
      <c r="J158" s="788"/>
    </row>
    <row r="159" spans="2:13" ht="13.5" customHeight="1">
      <c r="F159" s="788" t="s">
        <v>59</v>
      </c>
      <c r="G159" s="789" t="str">
        <f>IF($J159="","",'2（収支報告書)'!$E$6)</f>
        <v/>
      </c>
      <c r="H159" s="793" t="s">
        <v>321</v>
      </c>
      <c r="I159" s="793"/>
      <c r="J159" s="798" t="str">
        <f>IF('17-1（所得細目表)'!$B20="","",'17-1（所得細目表)'!$B20)</f>
        <v/>
      </c>
      <c r="L159" s="788">
        <f>VLOOKUP($J159,'17-1（所得細目表)'!$B$9:$M$78,2,0)</f>
        <v>0</v>
      </c>
      <c r="M159" s="800" t="s">
        <v>322</v>
      </c>
    </row>
    <row r="160" spans="2:13">
      <c r="D160" s="785"/>
      <c r="K160" s="785"/>
    </row>
    <row r="161" spans="2:13">
      <c r="B161" s="776" t="s">
        <v>229</v>
      </c>
      <c r="C161" s="782" t="s">
        <v>169</v>
      </c>
      <c r="E161" s="776" t="s">
        <v>301</v>
      </c>
      <c r="F161" s="776" t="s">
        <v>303</v>
      </c>
      <c r="G161" s="790"/>
      <c r="H161" s="794"/>
      <c r="I161" s="790" t="s">
        <v>44</v>
      </c>
      <c r="J161" s="782" t="s">
        <v>93</v>
      </c>
      <c r="L161" s="776" t="s">
        <v>289</v>
      </c>
      <c r="M161" s="801"/>
    </row>
    <row r="162" spans="2:13">
      <c r="B162" s="777" t="s">
        <v>176</v>
      </c>
      <c r="C162" s="783" t="s">
        <v>10</v>
      </c>
      <c r="E162" s="777" t="s">
        <v>143</v>
      </c>
      <c r="F162" s="777" t="s">
        <v>326</v>
      </c>
      <c r="G162" s="791" t="s">
        <v>180</v>
      </c>
      <c r="H162" s="795" t="s">
        <v>329</v>
      </c>
      <c r="I162" s="797" t="s">
        <v>78</v>
      </c>
      <c r="J162" s="783" t="s">
        <v>307</v>
      </c>
      <c r="L162" s="777" t="s">
        <v>308</v>
      </c>
      <c r="M162" s="783" t="s">
        <v>305</v>
      </c>
    </row>
    <row r="163" spans="2:13">
      <c r="B163" s="778"/>
      <c r="C163" s="784" t="s">
        <v>310</v>
      </c>
      <c r="D163" s="786"/>
      <c r="E163" s="778" t="s">
        <v>311</v>
      </c>
      <c r="F163" s="778"/>
      <c r="G163" s="792" t="s">
        <v>105</v>
      </c>
      <c r="H163" s="796" t="s">
        <v>330</v>
      </c>
      <c r="I163" s="77" t="s">
        <v>315</v>
      </c>
      <c r="J163" s="784"/>
      <c r="K163" s="799"/>
      <c r="L163" s="778" t="s">
        <v>317</v>
      </c>
      <c r="M163" s="784" t="s">
        <v>319</v>
      </c>
    </row>
    <row r="164" spans="2:13" ht="30.75" customHeight="1">
      <c r="B164" s="781" t="str">
        <f>VLOOKUP($J159,'17-1（所得細目表)'!$B$9:$M$78,3,0)</f>
        <v/>
      </c>
      <c r="C164" s="781" t="str">
        <f>VLOOKUP($J159,'17-1（所得細目表)'!$B$9:$M$78,4,0)</f>
        <v/>
      </c>
      <c r="D164" s="781"/>
      <c r="E164" s="781">
        <f>VLOOKUP($J159,'17-1（所得細目表)'!$B$9:$M$78,5,0)</f>
        <v>0</v>
      </c>
      <c r="F164" s="781">
        <f>VLOOKUP($J159,'17-1（所得細目表)'!$B$9:$M$78,6,0)</f>
        <v>0</v>
      </c>
      <c r="G164" s="781">
        <f>VLOOKUP($J159,'17-1（所得細目表)'!$B$9:$M$78,7,0)</f>
        <v>0</v>
      </c>
      <c r="H164" s="781">
        <f>VLOOKUP($J159,'17-1（所得細目表)'!$B$9:$M$78,8,0)</f>
        <v>0</v>
      </c>
      <c r="I164" s="781">
        <f>VLOOKUP($J159,'17-1（所得細目表)'!$B$9:$M$78,9,0)</f>
        <v>0</v>
      </c>
      <c r="J164" s="781" t="str">
        <f>VLOOKUP($J159,'17-1（所得細目表)'!$B$9:$M$78,10,0)</f>
        <v/>
      </c>
      <c r="K164" s="781"/>
      <c r="L164" s="781">
        <f>VLOOKUP($J159,'17-1（所得細目表)'!$B$9:$M$78,11,0)</f>
        <v>0</v>
      </c>
      <c r="M164" s="781">
        <f>VLOOKUP($J159,'17-1（所得細目表)'!$B$9:$M$78,12,0)</f>
        <v>0</v>
      </c>
    </row>
    <row r="166" spans="2:13">
      <c r="C166" s="73" t="s">
        <v>331</v>
      </c>
    </row>
    <row r="168" spans="2:13">
      <c r="B168" s="780"/>
      <c r="C168" s="780"/>
      <c r="D168" s="780"/>
      <c r="E168" s="780"/>
      <c r="F168" s="780"/>
      <c r="G168" s="780"/>
      <c r="H168" s="780"/>
      <c r="I168" s="780"/>
      <c r="J168" s="780"/>
      <c r="K168" s="780"/>
      <c r="L168" s="780"/>
      <c r="M168" s="780"/>
    </row>
    <row r="170" spans="2:13" ht="14.4">
      <c r="E170" s="787">
        <f>'2（収支報告書)'!$A$9</f>
        <v>7</v>
      </c>
      <c r="F170" s="787"/>
      <c r="G170" s="787"/>
      <c r="H170" s="787"/>
      <c r="I170" s="787"/>
      <c r="J170" s="787"/>
    </row>
    <row r="172" spans="2:13" ht="12.75" customHeight="1">
      <c r="J172" s="788"/>
    </row>
    <row r="173" spans="2:13" ht="13.5" customHeight="1">
      <c r="F173" s="788" t="s">
        <v>59</v>
      </c>
      <c r="G173" s="789" t="str">
        <f>IF($J173="","",'2（収支報告書)'!$E$6)</f>
        <v/>
      </c>
      <c r="H173" s="793" t="s">
        <v>321</v>
      </c>
      <c r="I173" s="793"/>
      <c r="J173" s="798" t="str">
        <f>IF('17-1（所得細目表)'!$B21="","",'17-1（所得細目表)'!$B21)</f>
        <v/>
      </c>
      <c r="L173" s="788">
        <f>VLOOKUP($J173,'17-1（所得細目表)'!$B$9:$M$78,2,0)</f>
        <v>0</v>
      </c>
      <c r="M173" s="800" t="s">
        <v>322</v>
      </c>
    </row>
    <row r="174" spans="2:13">
      <c r="D174" s="785"/>
      <c r="K174" s="785"/>
    </row>
    <row r="175" spans="2:13">
      <c r="B175" s="776" t="s">
        <v>229</v>
      </c>
      <c r="C175" s="782" t="s">
        <v>169</v>
      </c>
      <c r="E175" s="776" t="s">
        <v>301</v>
      </c>
      <c r="F175" s="776" t="s">
        <v>303</v>
      </c>
      <c r="G175" s="790"/>
      <c r="H175" s="794"/>
      <c r="I175" s="790" t="s">
        <v>44</v>
      </c>
      <c r="J175" s="782" t="s">
        <v>93</v>
      </c>
      <c r="L175" s="776" t="s">
        <v>289</v>
      </c>
      <c r="M175" s="801"/>
    </row>
    <row r="176" spans="2:13">
      <c r="B176" s="777" t="s">
        <v>176</v>
      </c>
      <c r="C176" s="783" t="s">
        <v>10</v>
      </c>
      <c r="E176" s="777" t="s">
        <v>143</v>
      </c>
      <c r="F176" s="777" t="s">
        <v>326</v>
      </c>
      <c r="G176" s="791" t="s">
        <v>180</v>
      </c>
      <c r="H176" s="795" t="s">
        <v>329</v>
      </c>
      <c r="I176" s="797" t="s">
        <v>78</v>
      </c>
      <c r="J176" s="783" t="s">
        <v>307</v>
      </c>
      <c r="L176" s="777" t="s">
        <v>308</v>
      </c>
      <c r="M176" s="783" t="s">
        <v>305</v>
      </c>
    </row>
    <row r="177" spans="2:13">
      <c r="B177" s="778"/>
      <c r="C177" s="784" t="s">
        <v>310</v>
      </c>
      <c r="D177" s="786"/>
      <c r="E177" s="778" t="s">
        <v>311</v>
      </c>
      <c r="F177" s="778"/>
      <c r="G177" s="792" t="s">
        <v>105</v>
      </c>
      <c r="H177" s="796" t="s">
        <v>330</v>
      </c>
      <c r="I177" s="77" t="s">
        <v>315</v>
      </c>
      <c r="J177" s="784"/>
      <c r="K177" s="799"/>
      <c r="L177" s="778" t="s">
        <v>317</v>
      </c>
      <c r="M177" s="784" t="s">
        <v>319</v>
      </c>
    </row>
    <row r="178" spans="2:13" ht="30.75" customHeight="1">
      <c r="B178" s="781" t="str">
        <f>VLOOKUP($J173,'17-1（所得細目表)'!$B$9:$M$78,3,0)</f>
        <v/>
      </c>
      <c r="C178" s="781" t="str">
        <f>VLOOKUP($J173,'17-1（所得細目表)'!$B$9:$M$78,4,0)</f>
        <v/>
      </c>
      <c r="D178" s="781"/>
      <c r="E178" s="781">
        <f>VLOOKUP($J173,'17-1（所得細目表)'!$B$9:$M$78,5,0)</f>
        <v>0</v>
      </c>
      <c r="F178" s="781">
        <f>VLOOKUP($J173,'17-1（所得細目表)'!$B$9:$M$78,6,0)</f>
        <v>0</v>
      </c>
      <c r="G178" s="781">
        <f>VLOOKUP($J173,'17-1（所得細目表)'!$B$9:$M$78,7,0)</f>
        <v>0</v>
      </c>
      <c r="H178" s="781">
        <f>VLOOKUP($J173,'17-1（所得細目表)'!$B$9:$M$78,8,0)</f>
        <v>0</v>
      </c>
      <c r="I178" s="781">
        <f>VLOOKUP($J173,'17-1（所得細目表)'!$B$9:$M$78,9,0)</f>
        <v>0</v>
      </c>
      <c r="J178" s="781" t="str">
        <f>VLOOKUP($J173,'17-1（所得細目表)'!$B$9:$M$78,10,0)</f>
        <v/>
      </c>
      <c r="K178" s="781"/>
      <c r="L178" s="781">
        <f>VLOOKUP($J173,'17-1（所得細目表)'!$B$9:$M$78,11,0)</f>
        <v>0</v>
      </c>
      <c r="M178" s="781">
        <f>VLOOKUP($J173,'17-1（所得細目表)'!$B$9:$M$78,12,0)</f>
        <v>0</v>
      </c>
    </row>
    <row r="180" spans="2:13">
      <c r="C180" s="73" t="s">
        <v>331</v>
      </c>
    </row>
    <row r="182" spans="2:13">
      <c r="B182" s="780"/>
      <c r="C182" s="780"/>
      <c r="D182" s="780"/>
      <c r="E182" s="780"/>
      <c r="F182" s="780"/>
      <c r="G182" s="780"/>
      <c r="H182" s="780"/>
      <c r="I182" s="780"/>
      <c r="J182" s="780"/>
      <c r="K182" s="780"/>
      <c r="L182" s="780"/>
      <c r="M182" s="780"/>
    </row>
    <row r="184" spans="2:13" ht="14.4">
      <c r="E184" s="787">
        <f>'2（収支報告書)'!$A$9</f>
        <v>7</v>
      </c>
      <c r="F184" s="787"/>
      <c r="G184" s="787"/>
      <c r="H184" s="787"/>
      <c r="I184" s="787"/>
      <c r="J184" s="787"/>
    </row>
    <row r="186" spans="2:13" ht="12.75" customHeight="1">
      <c r="J186" s="788"/>
    </row>
    <row r="187" spans="2:13" ht="13.5" customHeight="1">
      <c r="F187" s="788" t="s">
        <v>59</v>
      </c>
      <c r="G187" s="789" t="str">
        <f>IF($J187="","",'2（収支報告書)'!$E$6)</f>
        <v/>
      </c>
      <c r="H187" s="793" t="s">
        <v>321</v>
      </c>
      <c r="I187" s="793"/>
      <c r="J187" s="798" t="str">
        <f>IF('17-1（所得細目表)'!$B22="","",'17-1（所得細目表)'!$B22)</f>
        <v/>
      </c>
      <c r="L187" s="788">
        <f>VLOOKUP($J187,'17-1（所得細目表)'!$B$9:$M$78,2,0)</f>
        <v>0</v>
      </c>
      <c r="M187" s="800" t="s">
        <v>322</v>
      </c>
    </row>
    <row r="188" spans="2:13">
      <c r="D188" s="785"/>
      <c r="K188" s="785"/>
    </row>
    <row r="189" spans="2:13">
      <c r="B189" s="776" t="s">
        <v>229</v>
      </c>
      <c r="C189" s="782" t="s">
        <v>169</v>
      </c>
      <c r="E189" s="776" t="s">
        <v>301</v>
      </c>
      <c r="F189" s="776" t="s">
        <v>303</v>
      </c>
      <c r="G189" s="790"/>
      <c r="H189" s="794"/>
      <c r="I189" s="790" t="s">
        <v>44</v>
      </c>
      <c r="J189" s="782" t="s">
        <v>93</v>
      </c>
      <c r="L189" s="776" t="s">
        <v>289</v>
      </c>
      <c r="M189" s="801"/>
    </row>
    <row r="190" spans="2:13">
      <c r="B190" s="777" t="s">
        <v>176</v>
      </c>
      <c r="C190" s="783" t="s">
        <v>10</v>
      </c>
      <c r="E190" s="777" t="s">
        <v>143</v>
      </c>
      <c r="F190" s="777" t="s">
        <v>326</v>
      </c>
      <c r="G190" s="791" t="s">
        <v>180</v>
      </c>
      <c r="H190" s="795" t="s">
        <v>329</v>
      </c>
      <c r="I190" s="797" t="s">
        <v>78</v>
      </c>
      <c r="J190" s="783" t="s">
        <v>307</v>
      </c>
      <c r="L190" s="777" t="s">
        <v>308</v>
      </c>
      <c r="M190" s="783" t="s">
        <v>305</v>
      </c>
    </row>
    <row r="191" spans="2:13">
      <c r="B191" s="778"/>
      <c r="C191" s="784" t="s">
        <v>310</v>
      </c>
      <c r="D191" s="786"/>
      <c r="E191" s="778" t="s">
        <v>311</v>
      </c>
      <c r="F191" s="778"/>
      <c r="G191" s="792" t="s">
        <v>105</v>
      </c>
      <c r="H191" s="796" t="s">
        <v>330</v>
      </c>
      <c r="I191" s="77" t="s">
        <v>315</v>
      </c>
      <c r="J191" s="784"/>
      <c r="K191" s="799"/>
      <c r="L191" s="778" t="s">
        <v>317</v>
      </c>
      <c r="M191" s="784" t="s">
        <v>319</v>
      </c>
    </row>
    <row r="192" spans="2:13" ht="30.75" customHeight="1">
      <c r="B192" s="781" t="str">
        <f>VLOOKUP($J187,'17-1（所得細目表)'!$B$9:$M$78,3,0)</f>
        <v/>
      </c>
      <c r="C192" s="781" t="str">
        <f>VLOOKUP($J187,'17-1（所得細目表)'!$B$9:$M$78,4,0)</f>
        <v/>
      </c>
      <c r="D192" s="781"/>
      <c r="E192" s="781">
        <f>VLOOKUP($J187,'17-1（所得細目表)'!$B$9:$M$78,5,0)</f>
        <v>0</v>
      </c>
      <c r="F192" s="781">
        <f>VLOOKUP($J187,'17-1（所得細目表)'!$B$9:$M$78,6,0)</f>
        <v>0</v>
      </c>
      <c r="G192" s="781">
        <f>VLOOKUP($J187,'17-1（所得細目表)'!$B$9:$M$78,7,0)</f>
        <v>0</v>
      </c>
      <c r="H192" s="781">
        <f>VLOOKUP($J187,'17-1（所得細目表)'!$B$9:$M$78,8,0)</f>
        <v>0</v>
      </c>
      <c r="I192" s="781">
        <f>VLOOKUP($J187,'17-1（所得細目表)'!$B$9:$M$78,9,0)</f>
        <v>0</v>
      </c>
      <c r="J192" s="781" t="str">
        <f>VLOOKUP($J187,'17-1（所得細目表)'!$B$9:$M$78,10,0)</f>
        <v/>
      </c>
      <c r="K192" s="781"/>
      <c r="L192" s="781">
        <f>VLOOKUP($J187,'17-1（所得細目表)'!$B$9:$M$78,11,0)</f>
        <v>0</v>
      </c>
      <c r="M192" s="781">
        <f>VLOOKUP($J187,'17-1（所得細目表)'!$B$9:$M$78,12,0)</f>
        <v>0</v>
      </c>
    </row>
    <row r="194" spans="2:13">
      <c r="C194" s="73" t="s">
        <v>331</v>
      </c>
    </row>
    <row r="196" spans="2:13">
      <c r="B196" s="780"/>
      <c r="C196" s="780"/>
      <c r="D196" s="780"/>
      <c r="E196" s="780"/>
      <c r="F196" s="780"/>
      <c r="G196" s="780"/>
      <c r="H196" s="780"/>
      <c r="I196" s="780"/>
      <c r="J196" s="780"/>
      <c r="K196" s="780"/>
      <c r="L196" s="780"/>
      <c r="M196" s="780"/>
    </row>
    <row r="198" spans="2:13" ht="14.4">
      <c r="E198" s="787">
        <f>'2（収支報告書)'!$A$9</f>
        <v>7</v>
      </c>
      <c r="F198" s="787"/>
      <c r="G198" s="787"/>
      <c r="H198" s="787"/>
      <c r="I198" s="787"/>
      <c r="J198" s="787"/>
    </row>
    <row r="200" spans="2:13" ht="12.75" customHeight="1">
      <c r="J200" s="788"/>
    </row>
    <row r="201" spans="2:13" ht="13.5" customHeight="1">
      <c r="F201" s="788" t="s">
        <v>59</v>
      </c>
      <c r="G201" s="789" t="str">
        <f>IF($J201="","",'2（収支報告書)'!$E$6)</f>
        <v/>
      </c>
      <c r="H201" s="793" t="s">
        <v>321</v>
      </c>
      <c r="I201" s="793"/>
      <c r="J201" s="798" t="str">
        <f>IF('17-1（所得細目表)'!$B23="","",'17-1（所得細目表)'!$B23)</f>
        <v/>
      </c>
      <c r="L201" s="788">
        <f>VLOOKUP($J201,'17-1（所得細目表)'!$B$9:$M$78,2,0)</f>
        <v>0</v>
      </c>
      <c r="M201" s="800" t="s">
        <v>322</v>
      </c>
    </row>
    <row r="202" spans="2:13">
      <c r="D202" s="785"/>
      <c r="K202" s="785"/>
    </row>
    <row r="203" spans="2:13">
      <c r="B203" s="776" t="s">
        <v>229</v>
      </c>
      <c r="C203" s="782" t="s">
        <v>169</v>
      </c>
      <c r="E203" s="776" t="s">
        <v>301</v>
      </c>
      <c r="F203" s="776" t="s">
        <v>303</v>
      </c>
      <c r="G203" s="790"/>
      <c r="H203" s="794"/>
      <c r="I203" s="790" t="s">
        <v>44</v>
      </c>
      <c r="J203" s="782" t="s">
        <v>93</v>
      </c>
      <c r="L203" s="776" t="s">
        <v>289</v>
      </c>
      <c r="M203" s="801"/>
    </row>
    <row r="204" spans="2:13">
      <c r="B204" s="777" t="s">
        <v>176</v>
      </c>
      <c r="C204" s="783" t="s">
        <v>10</v>
      </c>
      <c r="E204" s="777" t="s">
        <v>143</v>
      </c>
      <c r="F204" s="777" t="s">
        <v>326</v>
      </c>
      <c r="G204" s="791" t="s">
        <v>180</v>
      </c>
      <c r="H204" s="795" t="s">
        <v>329</v>
      </c>
      <c r="I204" s="797" t="s">
        <v>78</v>
      </c>
      <c r="J204" s="783" t="s">
        <v>307</v>
      </c>
      <c r="L204" s="777" t="s">
        <v>308</v>
      </c>
      <c r="M204" s="783" t="s">
        <v>305</v>
      </c>
    </row>
    <row r="205" spans="2:13">
      <c r="B205" s="778"/>
      <c r="C205" s="784" t="s">
        <v>310</v>
      </c>
      <c r="D205" s="786"/>
      <c r="E205" s="778" t="s">
        <v>311</v>
      </c>
      <c r="F205" s="778"/>
      <c r="G205" s="792" t="s">
        <v>105</v>
      </c>
      <c r="H205" s="796" t="s">
        <v>330</v>
      </c>
      <c r="I205" s="77" t="s">
        <v>315</v>
      </c>
      <c r="J205" s="784"/>
      <c r="K205" s="799"/>
      <c r="L205" s="778" t="s">
        <v>317</v>
      </c>
      <c r="M205" s="784" t="s">
        <v>319</v>
      </c>
    </row>
    <row r="206" spans="2:13" ht="30.75" customHeight="1">
      <c r="B206" s="781" t="str">
        <f>VLOOKUP($J201,'17-1（所得細目表)'!$B$9:$M$78,3,0)</f>
        <v/>
      </c>
      <c r="C206" s="781" t="str">
        <f>VLOOKUP($J201,'17-1（所得細目表)'!$B$9:$M$78,4,0)</f>
        <v/>
      </c>
      <c r="D206" s="781"/>
      <c r="E206" s="781">
        <f>VLOOKUP($J201,'17-1（所得細目表)'!$B$9:$M$78,5,0)</f>
        <v>0</v>
      </c>
      <c r="F206" s="781">
        <f>VLOOKUP($J201,'17-1（所得細目表)'!$B$9:$M$78,6,0)</f>
        <v>0</v>
      </c>
      <c r="G206" s="781">
        <f>VLOOKUP($J201,'17-1（所得細目表)'!$B$9:$M$78,7,0)</f>
        <v>0</v>
      </c>
      <c r="H206" s="781">
        <f>VLOOKUP($J201,'17-1（所得細目表)'!$B$9:$M$78,8,0)</f>
        <v>0</v>
      </c>
      <c r="I206" s="781">
        <f>VLOOKUP($J201,'17-1（所得細目表)'!$B$9:$M$78,9,0)</f>
        <v>0</v>
      </c>
      <c r="J206" s="781" t="str">
        <f>VLOOKUP($J201,'17-1（所得細目表)'!$B$9:$M$78,10,0)</f>
        <v/>
      </c>
      <c r="K206" s="781"/>
      <c r="L206" s="781">
        <f>VLOOKUP($J201,'17-1（所得細目表)'!$B$9:$M$78,11,0)</f>
        <v>0</v>
      </c>
      <c r="M206" s="781">
        <f>VLOOKUP($J201,'17-1（所得細目表)'!$B$9:$M$78,12,0)</f>
        <v>0</v>
      </c>
    </row>
    <row r="208" spans="2:13">
      <c r="C208" s="73" t="s">
        <v>331</v>
      </c>
    </row>
    <row r="210" spans="2:13">
      <c r="B210" s="780"/>
      <c r="C210" s="780"/>
      <c r="D210" s="780"/>
      <c r="E210" s="780"/>
      <c r="F210" s="780"/>
      <c r="G210" s="780"/>
      <c r="H210" s="780"/>
      <c r="I210" s="780"/>
      <c r="J210" s="780"/>
      <c r="K210" s="780"/>
      <c r="L210" s="780"/>
      <c r="M210" s="780"/>
    </row>
    <row r="212" spans="2:13" ht="14.4">
      <c r="E212" s="787">
        <f>'2（収支報告書)'!$A$9</f>
        <v>7</v>
      </c>
      <c r="F212" s="787"/>
      <c r="G212" s="787"/>
      <c r="H212" s="787"/>
      <c r="I212" s="787"/>
      <c r="J212" s="787"/>
    </row>
    <row r="214" spans="2:13" ht="12.75" customHeight="1">
      <c r="J214" s="788"/>
    </row>
    <row r="215" spans="2:13" ht="13.5" customHeight="1">
      <c r="F215" s="788" t="s">
        <v>59</v>
      </c>
      <c r="G215" s="789" t="str">
        <f>IF($J215="","",'2（収支報告書)'!$E$6)</f>
        <v/>
      </c>
      <c r="H215" s="793" t="s">
        <v>321</v>
      </c>
      <c r="I215" s="793"/>
      <c r="J215" s="798" t="str">
        <f>IF('17-1（所得細目表)'!$B24="","",'17-1（所得細目表)'!$B24)</f>
        <v/>
      </c>
      <c r="L215" s="788">
        <f>VLOOKUP($J215,'17-1（所得細目表)'!$B$9:$M$78,2,0)</f>
        <v>0</v>
      </c>
      <c r="M215" s="800" t="s">
        <v>322</v>
      </c>
    </row>
    <row r="216" spans="2:13">
      <c r="D216" s="785"/>
      <c r="K216" s="785"/>
    </row>
    <row r="217" spans="2:13">
      <c r="B217" s="776" t="s">
        <v>229</v>
      </c>
      <c r="C217" s="782" t="s">
        <v>169</v>
      </c>
      <c r="E217" s="776" t="s">
        <v>301</v>
      </c>
      <c r="F217" s="776" t="s">
        <v>303</v>
      </c>
      <c r="G217" s="790"/>
      <c r="H217" s="794"/>
      <c r="I217" s="790" t="s">
        <v>44</v>
      </c>
      <c r="J217" s="782" t="s">
        <v>93</v>
      </c>
      <c r="L217" s="776" t="s">
        <v>289</v>
      </c>
      <c r="M217" s="801"/>
    </row>
    <row r="218" spans="2:13">
      <c r="B218" s="777" t="s">
        <v>176</v>
      </c>
      <c r="C218" s="783" t="s">
        <v>10</v>
      </c>
      <c r="E218" s="777" t="s">
        <v>143</v>
      </c>
      <c r="F218" s="777" t="s">
        <v>326</v>
      </c>
      <c r="G218" s="791" t="s">
        <v>180</v>
      </c>
      <c r="H218" s="795" t="s">
        <v>329</v>
      </c>
      <c r="I218" s="797" t="s">
        <v>78</v>
      </c>
      <c r="J218" s="783" t="s">
        <v>307</v>
      </c>
      <c r="L218" s="777" t="s">
        <v>308</v>
      </c>
      <c r="M218" s="783" t="s">
        <v>305</v>
      </c>
    </row>
    <row r="219" spans="2:13">
      <c r="B219" s="778"/>
      <c r="C219" s="784" t="s">
        <v>310</v>
      </c>
      <c r="D219" s="786"/>
      <c r="E219" s="778" t="s">
        <v>311</v>
      </c>
      <c r="F219" s="778"/>
      <c r="G219" s="792" t="s">
        <v>105</v>
      </c>
      <c r="H219" s="796" t="s">
        <v>330</v>
      </c>
      <c r="I219" s="77" t="s">
        <v>315</v>
      </c>
      <c r="J219" s="784"/>
      <c r="K219" s="799"/>
      <c r="L219" s="778" t="s">
        <v>317</v>
      </c>
      <c r="M219" s="784" t="s">
        <v>319</v>
      </c>
    </row>
    <row r="220" spans="2:13" ht="30.75" customHeight="1">
      <c r="B220" s="781" t="str">
        <f>VLOOKUP($J215,'17-1（所得細目表)'!$B$9:$M$78,3,0)</f>
        <v/>
      </c>
      <c r="C220" s="781" t="str">
        <f>VLOOKUP($J215,'17-1（所得細目表)'!$B$9:$M$78,4,0)</f>
        <v/>
      </c>
      <c r="D220" s="781"/>
      <c r="E220" s="781">
        <f>VLOOKUP($J215,'17-1（所得細目表)'!$B$9:$M$78,5,0)</f>
        <v>0</v>
      </c>
      <c r="F220" s="781">
        <f>VLOOKUP($J215,'17-1（所得細目表)'!$B$9:$M$78,6,0)</f>
        <v>0</v>
      </c>
      <c r="G220" s="781">
        <f>VLOOKUP($J215,'17-1（所得細目表)'!$B$9:$M$78,7,0)</f>
        <v>0</v>
      </c>
      <c r="H220" s="781">
        <f>VLOOKUP($J215,'17-1（所得細目表)'!$B$9:$M$78,8,0)</f>
        <v>0</v>
      </c>
      <c r="I220" s="781">
        <f>VLOOKUP($J215,'17-1（所得細目表)'!$B$9:$M$78,9,0)</f>
        <v>0</v>
      </c>
      <c r="J220" s="781" t="str">
        <f>VLOOKUP($J215,'17-1（所得細目表)'!$B$9:$M$78,10,0)</f>
        <v/>
      </c>
      <c r="K220" s="781"/>
      <c r="L220" s="781">
        <f>VLOOKUP($J215,'17-1（所得細目表)'!$B$9:$M$78,11,0)</f>
        <v>0</v>
      </c>
      <c r="M220" s="781">
        <f>VLOOKUP($J215,'17-1（所得細目表)'!$B$9:$M$78,12,0)</f>
        <v>0</v>
      </c>
    </row>
    <row r="222" spans="2:13">
      <c r="C222" s="73" t="s">
        <v>331</v>
      </c>
    </row>
    <row r="224" spans="2:13">
      <c r="B224" s="780"/>
      <c r="C224" s="780"/>
      <c r="D224" s="780"/>
      <c r="E224" s="780"/>
      <c r="F224" s="780"/>
      <c r="G224" s="780"/>
      <c r="H224" s="780"/>
      <c r="I224" s="780"/>
      <c r="J224" s="780"/>
      <c r="K224" s="780"/>
      <c r="L224" s="780"/>
      <c r="M224" s="780"/>
    </row>
    <row r="226" spans="2:13" ht="14.4">
      <c r="E226" s="787">
        <f>'2（収支報告書)'!$A$9</f>
        <v>7</v>
      </c>
      <c r="F226" s="787"/>
      <c r="G226" s="787"/>
      <c r="H226" s="787"/>
      <c r="I226" s="787"/>
      <c r="J226" s="787"/>
    </row>
    <row r="228" spans="2:13" ht="12.75" customHeight="1">
      <c r="J228" s="788"/>
    </row>
    <row r="229" spans="2:13" ht="13.5" customHeight="1">
      <c r="F229" s="788" t="s">
        <v>59</v>
      </c>
      <c r="G229" s="789" t="str">
        <f>IF($J229="","",'2（収支報告書)'!$E$6)</f>
        <v/>
      </c>
      <c r="H229" s="793" t="s">
        <v>321</v>
      </c>
      <c r="I229" s="793"/>
      <c r="J229" s="798" t="str">
        <f>IF('17-1（所得細目表)'!$B25="","",'17-1（所得細目表)'!$B25)</f>
        <v/>
      </c>
      <c r="L229" s="788">
        <f>VLOOKUP($J229,'17-1（所得細目表)'!$B$9:$M$78,2,0)</f>
        <v>0</v>
      </c>
      <c r="M229" s="800" t="s">
        <v>322</v>
      </c>
    </row>
    <row r="230" spans="2:13">
      <c r="D230" s="785"/>
      <c r="K230" s="785"/>
    </row>
    <row r="231" spans="2:13">
      <c r="B231" s="776" t="s">
        <v>229</v>
      </c>
      <c r="C231" s="782" t="s">
        <v>169</v>
      </c>
      <c r="E231" s="776" t="s">
        <v>301</v>
      </c>
      <c r="F231" s="776" t="s">
        <v>303</v>
      </c>
      <c r="G231" s="790"/>
      <c r="H231" s="794"/>
      <c r="I231" s="790" t="s">
        <v>44</v>
      </c>
      <c r="J231" s="782" t="s">
        <v>93</v>
      </c>
      <c r="L231" s="776" t="s">
        <v>289</v>
      </c>
      <c r="M231" s="801"/>
    </row>
    <row r="232" spans="2:13">
      <c r="B232" s="777" t="s">
        <v>176</v>
      </c>
      <c r="C232" s="783" t="s">
        <v>10</v>
      </c>
      <c r="E232" s="777" t="s">
        <v>143</v>
      </c>
      <c r="F232" s="777" t="s">
        <v>326</v>
      </c>
      <c r="G232" s="791" t="s">
        <v>180</v>
      </c>
      <c r="H232" s="795" t="s">
        <v>329</v>
      </c>
      <c r="I232" s="797" t="s">
        <v>78</v>
      </c>
      <c r="J232" s="783" t="s">
        <v>307</v>
      </c>
      <c r="L232" s="777" t="s">
        <v>308</v>
      </c>
      <c r="M232" s="783" t="s">
        <v>305</v>
      </c>
    </row>
    <row r="233" spans="2:13">
      <c r="B233" s="778"/>
      <c r="C233" s="784" t="s">
        <v>310</v>
      </c>
      <c r="D233" s="786"/>
      <c r="E233" s="778" t="s">
        <v>311</v>
      </c>
      <c r="F233" s="778"/>
      <c r="G233" s="792" t="s">
        <v>105</v>
      </c>
      <c r="H233" s="796" t="s">
        <v>330</v>
      </c>
      <c r="I233" s="77" t="s">
        <v>315</v>
      </c>
      <c r="J233" s="784"/>
      <c r="K233" s="799"/>
      <c r="L233" s="778" t="s">
        <v>317</v>
      </c>
      <c r="M233" s="784" t="s">
        <v>319</v>
      </c>
    </row>
    <row r="234" spans="2:13" ht="30.75" customHeight="1">
      <c r="B234" s="781" t="str">
        <f>VLOOKUP($J229,'17-1（所得細目表)'!$B$9:$M$78,3,0)</f>
        <v/>
      </c>
      <c r="C234" s="781" t="str">
        <f>VLOOKUP($J229,'17-1（所得細目表)'!$B$9:$M$78,4,0)</f>
        <v/>
      </c>
      <c r="D234" s="781"/>
      <c r="E234" s="781">
        <f>VLOOKUP($J229,'17-1（所得細目表)'!$B$9:$M$78,5,0)</f>
        <v>0</v>
      </c>
      <c r="F234" s="781">
        <f>VLOOKUP($J229,'17-1（所得細目表)'!$B$9:$M$78,6,0)</f>
        <v>0</v>
      </c>
      <c r="G234" s="781">
        <f>VLOOKUP($J229,'17-1（所得細目表)'!$B$9:$M$78,7,0)</f>
        <v>0</v>
      </c>
      <c r="H234" s="781">
        <f>VLOOKUP($J229,'17-1（所得細目表)'!$B$9:$M$78,8,0)</f>
        <v>0</v>
      </c>
      <c r="I234" s="781">
        <f>VLOOKUP($J229,'17-1（所得細目表)'!$B$9:$M$78,9,0)</f>
        <v>0</v>
      </c>
      <c r="J234" s="781" t="str">
        <f>VLOOKUP($J229,'17-1（所得細目表)'!$B$9:$M$78,10,0)</f>
        <v/>
      </c>
      <c r="K234" s="781"/>
      <c r="L234" s="781">
        <f>VLOOKUP($J229,'17-1（所得細目表)'!$B$9:$M$78,11,0)</f>
        <v>0</v>
      </c>
      <c r="M234" s="781">
        <f>VLOOKUP($J229,'17-1（所得細目表)'!$B$9:$M$78,12,0)</f>
        <v>0</v>
      </c>
    </row>
    <row r="236" spans="2:13">
      <c r="C236" s="73" t="s">
        <v>331</v>
      </c>
    </row>
    <row r="238" spans="2:13">
      <c r="B238" s="780"/>
      <c r="C238" s="780"/>
      <c r="D238" s="780"/>
      <c r="E238" s="780"/>
      <c r="F238" s="780"/>
      <c r="G238" s="780"/>
      <c r="H238" s="780"/>
      <c r="I238" s="780"/>
      <c r="J238" s="780"/>
      <c r="K238" s="780"/>
      <c r="L238" s="780"/>
      <c r="M238" s="780"/>
    </row>
    <row r="240" spans="2:13" ht="14.4">
      <c r="E240" s="787">
        <f>'2（収支報告書)'!$A$9</f>
        <v>7</v>
      </c>
      <c r="F240" s="787"/>
      <c r="G240" s="787"/>
      <c r="H240" s="787"/>
      <c r="I240" s="787"/>
      <c r="J240" s="787"/>
    </row>
    <row r="242" spans="2:13" ht="12.75" customHeight="1">
      <c r="J242" s="788"/>
    </row>
    <row r="243" spans="2:13" ht="13.5" customHeight="1">
      <c r="F243" s="788" t="s">
        <v>59</v>
      </c>
      <c r="G243" s="789" t="str">
        <f>IF($J243="","",'2（収支報告書)'!$E$6)</f>
        <v/>
      </c>
      <c r="H243" s="793" t="s">
        <v>321</v>
      </c>
      <c r="I243" s="793"/>
      <c r="J243" s="798" t="str">
        <f>IF('17-1（所得細目表)'!$B26="","",'17-1（所得細目表)'!$B26)</f>
        <v/>
      </c>
      <c r="L243" s="788">
        <f>VLOOKUP($J243,'17-1（所得細目表)'!$B$9:$M$78,2,0)</f>
        <v>0</v>
      </c>
      <c r="M243" s="800" t="s">
        <v>322</v>
      </c>
    </row>
    <row r="244" spans="2:13">
      <c r="D244" s="785"/>
      <c r="K244" s="785"/>
    </row>
    <row r="245" spans="2:13">
      <c r="B245" s="776" t="s">
        <v>229</v>
      </c>
      <c r="C245" s="782" t="s">
        <v>169</v>
      </c>
      <c r="E245" s="776" t="s">
        <v>301</v>
      </c>
      <c r="F245" s="776" t="s">
        <v>303</v>
      </c>
      <c r="G245" s="790"/>
      <c r="H245" s="794"/>
      <c r="I245" s="790" t="s">
        <v>44</v>
      </c>
      <c r="J245" s="782" t="s">
        <v>93</v>
      </c>
      <c r="L245" s="776" t="s">
        <v>289</v>
      </c>
      <c r="M245" s="801"/>
    </row>
    <row r="246" spans="2:13">
      <c r="B246" s="777" t="s">
        <v>176</v>
      </c>
      <c r="C246" s="783" t="s">
        <v>10</v>
      </c>
      <c r="E246" s="777" t="s">
        <v>143</v>
      </c>
      <c r="F246" s="777" t="s">
        <v>326</v>
      </c>
      <c r="G246" s="791" t="s">
        <v>180</v>
      </c>
      <c r="H246" s="795" t="s">
        <v>329</v>
      </c>
      <c r="I246" s="797" t="s">
        <v>78</v>
      </c>
      <c r="J246" s="783" t="s">
        <v>307</v>
      </c>
      <c r="L246" s="777" t="s">
        <v>308</v>
      </c>
      <c r="M246" s="783" t="s">
        <v>305</v>
      </c>
    </row>
    <row r="247" spans="2:13">
      <c r="B247" s="778"/>
      <c r="C247" s="784" t="s">
        <v>310</v>
      </c>
      <c r="D247" s="786"/>
      <c r="E247" s="778" t="s">
        <v>311</v>
      </c>
      <c r="F247" s="778"/>
      <c r="G247" s="792" t="s">
        <v>105</v>
      </c>
      <c r="H247" s="796" t="s">
        <v>330</v>
      </c>
      <c r="I247" s="77" t="s">
        <v>315</v>
      </c>
      <c r="J247" s="784"/>
      <c r="K247" s="799"/>
      <c r="L247" s="778" t="s">
        <v>317</v>
      </c>
      <c r="M247" s="784" t="s">
        <v>319</v>
      </c>
    </row>
    <row r="248" spans="2:13" ht="30.75" customHeight="1">
      <c r="B248" s="781" t="str">
        <f>VLOOKUP($J243,'17-1（所得細目表)'!$B$9:$M$78,3,0)</f>
        <v/>
      </c>
      <c r="C248" s="781" t="str">
        <f>VLOOKUP($J243,'17-1（所得細目表)'!$B$9:$M$78,4,0)</f>
        <v/>
      </c>
      <c r="D248" s="781"/>
      <c r="E248" s="781">
        <f>VLOOKUP($J243,'17-1（所得細目表)'!$B$9:$M$78,5,0)</f>
        <v>0</v>
      </c>
      <c r="F248" s="781">
        <f>VLOOKUP($J243,'17-1（所得細目表)'!$B$9:$M$78,6,0)</f>
        <v>0</v>
      </c>
      <c r="G248" s="781">
        <f>VLOOKUP($J243,'17-1（所得細目表)'!$B$9:$M$78,7,0)</f>
        <v>0</v>
      </c>
      <c r="H248" s="781">
        <f>VLOOKUP($J243,'17-1（所得細目表)'!$B$9:$M$78,8,0)</f>
        <v>0</v>
      </c>
      <c r="I248" s="781">
        <f>VLOOKUP($J243,'17-1（所得細目表)'!$B$9:$M$78,9,0)</f>
        <v>0</v>
      </c>
      <c r="J248" s="781" t="str">
        <f>VLOOKUP($J243,'17-1（所得細目表)'!$B$9:$M$78,10,0)</f>
        <v/>
      </c>
      <c r="K248" s="781"/>
      <c r="L248" s="781">
        <f>VLOOKUP($J243,'17-1（所得細目表)'!$B$9:$M$78,11,0)</f>
        <v>0</v>
      </c>
      <c r="M248" s="781">
        <f>VLOOKUP($J243,'17-1（所得細目表)'!$B$9:$M$78,12,0)</f>
        <v>0</v>
      </c>
    </row>
    <row r="250" spans="2:13">
      <c r="C250" s="73" t="s">
        <v>331</v>
      </c>
    </row>
    <row r="252" spans="2:13">
      <c r="B252" s="780"/>
      <c r="C252" s="780"/>
      <c r="D252" s="780"/>
      <c r="E252" s="780"/>
      <c r="F252" s="780"/>
      <c r="G252" s="780"/>
      <c r="H252" s="780"/>
      <c r="I252" s="780"/>
      <c r="J252" s="780"/>
      <c r="K252" s="780"/>
      <c r="L252" s="780"/>
      <c r="M252" s="780"/>
    </row>
    <row r="254" spans="2:13" ht="14.4">
      <c r="E254" s="787">
        <f>'2（収支報告書)'!$A$9</f>
        <v>7</v>
      </c>
      <c r="F254" s="787"/>
      <c r="G254" s="787"/>
      <c r="H254" s="787"/>
      <c r="I254" s="787"/>
      <c r="J254" s="787"/>
    </row>
    <row r="256" spans="2:13" ht="12.75" customHeight="1">
      <c r="J256" s="788"/>
    </row>
    <row r="257" spans="2:13" ht="13.5" customHeight="1">
      <c r="F257" s="788" t="s">
        <v>59</v>
      </c>
      <c r="G257" s="789" t="str">
        <f>IF($J257="","",'2（収支報告書)'!$E$6)</f>
        <v/>
      </c>
      <c r="H257" s="793" t="s">
        <v>321</v>
      </c>
      <c r="I257" s="793"/>
      <c r="J257" s="798" t="str">
        <f>IF('17-1（所得細目表)'!$B27="","",'17-1（所得細目表)'!$B27)</f>
        <v/>
      </c>
      <c r="L257" s="788">
        <f>VLOOKUP($J257,'17-1（所得細目表)'!$B$9:$M$78,2,0)</f>
        <v>0</v>
      </c>
      <c r="M257" s="800" t="s">
        <v>322</v>
      </c>
    </row>
    <row r="258" spans="2:13">
      <c r="D258" s="785"/>
      <c r="K258" s="785"/>
    </row>
    <row r="259" spans="2:13">
      <c r="B259" s="776" t="s">
        <v>229</v>
      </c>
      <c r="C259" s="782" t="s">
        <v>169</v>
      </c>
      <c r="E259" s="776" t="s">
        <v>301</v>
      </c>
      <c r="F259" s="776" t="s">
        <v>303</v>
      </c>
      <c r="G259" s="790"/>
      <c r="H259" s="794"/>
      <c r="I259" s="790" t="s">
        <v>44</v>
      </c>
      <c r="J259" s="782" t="s">
        <v>93</v>
      </c>
      <c r="L259" s="776" t="s">
        <v>289</v>
      </c>
      <c r="M259" s="801"/>
    </row>
    <row r="260" spans="2:13">
      <c r="B260" s="777" t="s">
        <v>176</v>
      </c>
      <c r="C260" s="783" t="s">
        <v>10</v>
      </c>
      <c r="E260" s="777" t="s">
        <v>143</v>
      </c>
      <c r="F260" s="777" t="s">
        <v>326</v>
      </c>
      <c r="G260" s="791" t="s">
        <v>180</v>
      </c>
      <c r="H260" s="795" t="s">
        <v>329</v>
      </c>
      <c r="I260" s="797" t="s">
        <v>78</v>
      </c>
      <c r="J260" s="783" t="s">
        <v>307</v>
      </c>
      <c r="L260" s="777" t="s">
        <v>308</v>
      </c>
      <c r="M260" s="783" t="s">
        <v>305</v>
      </c>
    </row>
    <row r="261" spans="2:13">
      <c r="B261" s="778"/>
      <c r="C261" s="784" t="s">
        <v>310</v>
      </c>
      <c r="D261" s="786"/>
      <c r="E261" s="778" t="s">
        <v>311</v>
      </c>
      <c r="F261" s="778"/>
      <c r="G261" s="792" t="s">
        <v>105</v>
      </c>
      <c r="H261" s="796" t="s">
        <v>330</v>
      </c>
      <c r="I261" s="77" t="s">
        <v>315</v>
      </c>
      <c r="J261" s="784"/>
      <c r="K261" s="799"/>
      <c r="L261" s="778" t="s">
        <v>317</v>
      </c>
      <c r="M261" s="784" t="s">
        <v>319</v>
      </c>
    </row>
    <row r="262" spans="2:13" ht="30.75" customHeight="1">
      <c r="B262" s="781" t="str">
        <f>VLOOKUP($J257,'17-1（所得細目表)'!$B$9:$M$78,3,0)</f>
        <v/>
      </c>
      <c r="C262" s="781" t="str">
        <f>VLOOKUP($J257,'17-1（所得細目表)'!$B$9:$M$78,4,0)</f>
        <v/>
      </c>
      <c r="D262" s="781"/>
      <c r="E262" s="781">
        <f>VLOOKUP($J257,'17-1（所得細目表)'!$B$9:$M$78,5,0)</f>
        <v>0</v>
      </c>
      <c r="F262" s="781">
        <f>VLOOKUP($J257,'17-1（所得細目表)'!$B$9:$M$78,6,0)</f>
        <v>0</v>
      </c>
      <c r="G262" s="781">
        <f>VLOOKUP($J257,'17-1（所得細目表)'!$B$9:$M$78,7,0)</f>
        <v>0</v>
      </c>
      <c r="H262" s="781">
        <f>VLOOKUP($J257,'17-1（所得細目表)'!$B$9:$M$78,8,0)</f>
        <v>0</v>
      </c>
      <c r="I262" s="781">
        <f>VLOOKUP($J257,'17-1（所得細目表)'!$B$9:$M$78,9,0)</f>
        <v>0</v>
      </c>
      <c r="J262" s="781" t="str">
        <f>VLOOKUP($J257,'17-1（所得細目表)'!$B$9:$M$78,10,0)</f>
        <v/>
      </c>
      <c r="K262" s="781"/>
      <c r="L262" s="781">
        <f>VLOOKUP($J257,'17-1（所得細目表)'!$B$9:$M$78,11,0)</f>
        <v>0</v>
      </c>
      <c r="M262" s="781">
        <f>VLOOKUP($J257,'17-1（所得細目表)'!$B$9:$M$78,12,0)</f>
        <v>0</v>
      </c>
    </row>
    <row r="264" spans="2:13">
      <c r="C264" s="73" t="s">
        <v>331</v>
      </c>
    </row>
    <row r="266" spans="2:13">
      <c r="B266" s="780"/>
      <c r="C266" s="780"/>
      <c r="D266" s="780"/>
      <c r="E266" s="780"/>
      <c r="F266" s="780"/>
      <c r="G266" s="780"/>
      <c r="H266" s="780"/>
      <c r="I266" s="780"/>
      <c r="J266" s="780"/>
      <c r="K266" s="780"/>
      <c r="L266" s="780"/>
      <c r="M266" s="780"/>
    </row>
    <row r="268" spans="2:13" ht="14.4">
      <c r="E268" s="787">
        <f>'2（収支報告書)'!$A$9</f>
        <v>7</v>
      </c>
      <c r="F268" s="787"/>
      <c r="G268" s="787"/>
      <c r="H268" s="787"/>
      <c r="I268" s="787"/>
      <c r="J268" s="787"/>
    </row>
    <row r="270" spans="2:13" ht="12.75" customHeight="1">
      <c r="J270" s="788"/>
    </row>
    <row r="271" spans="2:13" ht="13.5" customHeight="1">
      <c r="F271" s="788" t="s">
        <v>59</v>
      </c>
      <c r="G271" s="789" t="str">
        <f>IF($J271="","",'2（収支報告書)'!$E$6)</f>
        <v/>
      </c>
      <c r="H271" s="793" t="s">
        <v>321</v>
      </c>
      <c r="I271" s="793"/>
      <c r="J271" s="798" t="str">
        <f>IF('17-1（所得細目表)'!$B28="","",'17-1（所得細目表)'!$B28)</f>
        <v/>
      </c>
      <c r="L271" s="788">
        <f>VLOOKUP($J271,'17-1（所得細目表)'!$B$9:$M$78,2,0)</f>
        <v>0</v>
      </c>
      <c r="M271" s="800" t="s">
        <v>322</v>
      </c>
    </row>
    <row r="272" spans="2:13">
      <c r="D272" s="785"/>
      <c r="K272" s="785"/>
    </row>
    <row r="273" spans="2:13">
      <c r="B273" s="776" t="s">
        <v>229</v>
      </c>
      <c r="C273" s="782" t="s">
        <v>169</v>
      </c>
      <c r="E273" s="776" t="s">
        <v>301</v>
      </c>
      <c r="F273" s="776" t="s">
        <v>303</v>
      </c>
      <c r="G273" s="790"/>
      <c r="H273" s="794"/>
      <c r="I273" s="790" t="s">
        <v>44</v>
      </c>
      <c r="J273" s="782" t="s">
        <v>93</v>
      </c>
      <c r="L273" s="776" t="s">
        <v>289</v>
      </c>
      <c r="M273" s="801"/>
    </row>
    <row r="274" spans="2:13">
      <c r="B274" s="777" t="s">
        <v>176</v>
      </c>
      <c r="C274" s="783" t="s">
        <v>10</v>
      </c>
      <c r="E274" s="777" t="s">
        <v>143</v>
      </c>
      <c r="F274" s="777" t="s">
        <v>326</v>
      </c>
      <c r="G274" s="791" t="s">
        <v>180</v>
      </c>
      <c r="H274" s="795" t="s">
        <v>329</v>
      </c>
      <c r="I274" s="797" t="s">
        <v>78</v>
      </c>
      <c r="J274" s="783" t="s">
        <v>307</v>
      </c>
      <c r="L274" s="777" t="s">
        <v>308</v>
      </c>
      <c r="M274" s="783" t="s">
        <v>305</v>
      </c>
    </row>
    <row r="275" spans="2:13">
      <c r="B275" s="778"/>
      <c r="C275" s="784" t="s">
        <v>310</v>
      </c>
      <c r="D275" s="786"/>
      <c r="E275" s="778" t="s">
        <v>311</v>
      </c>
      <c r="F275" s="778"/>
      <c r="G275" s="792" t="s">
        <v>105</v>
      </c>
      <c r="H275" s="796" t="s">
        <v>330</v>
      </c>
      <c r="I275" s="77" t="s">
        <v>315</v>
      </c>
      <c r="J275" s="784"/>
      <c r="K275" s="799"/>
      <c r="L275" s="778" t="s">
        <v>317</v>
      </c>
      <c r="M275" s="784" t="s">
        <v>319</v>
      </c>
    </row>
    <row r="276" spans="2:13" ht="30.75" customHeight="1">
      <c r="B276" s="781" t="str">
        <f>VLOOKUP($J271,'17-1（所得細目表)'!$B$9:$M$78,3,0)</f>
        <v/>
      </c>
      <c r="C276" s="781" t="str">
        <f>VLOOKUP($J271,'17-1（所得細目表)'!$B$9:$M$78,4,0)</f>
        <v/>
      </c>
      <c r="D276" s="781"/>
      <c r="E276" s="781">
        <f>VLOOKUP($J271,'17-1（所得細目表)'!$B$9:$M$78,5,0)</f>
        <v>0</v>
      </c>
      <c r="F276" s="781">
        <f>VLOOKUP($J271,'17-1（所得細目表)'!$B$9:$M$78,6,0)</f>
        <v>0</v>
      </c>
      <c r="G276" s="781">
        <f>VLOOKUP($J271,'17-1（所得細目表)'!$B$9:$M$78,7,0)</f>
        <v>0</v>
      </c>
      <c r="H276" s="781">
        <f>VLOOKUP($J271,'17-1（所得細目表)'!$B$9:$M$78,8,0)</f>
        <v>0</v>
      </c>
      <c r="I276" s="781">
        <f>VLOOKUP($J271,'17-1（所得細目表)'!$B$9:$M$78,9,0)</f>
        <v>0</v>
      </c>
      <c r="J276" s="781" t="str">
        <f>VLOOKUP($J271,'17-1（所得細目表)'!$B$9:$M$78,10,0)</f>
        <v/>
      </c>
      <c r="K276" s="781"/>
      <c r="L276" s="781">
        <f>VLOOKUP($J271,'17-1（所得細目表)'!$B$9:$M$78,11,0)</f>
        <v>0</v>
      </c>
      <c r="M276" s="781">
        <f>VLOOKUP($J271,'17-1（所得細目表)'!$B$9:$M$78,12,0)</f>
        <v>0</v>
      </c>
    </row>
    <row r="278" spans="2:13">
      <c r="C278" s="73" t="s">
        <v>331</v>
      </c>
    </row>
    <row r="280" spans="2:13">
      <c r="B280" s="780"/>
      <c r="C280" s="780"/>
      <c r="D280" s="780"/>
      <c r="E280" s="780"/>
      <c r="F280" s="780"/>
      <c r="G280" s="780"/>
      <c r="H280" s="780"/>
      <c r="I280" s="780"/>
      <c r="J280" s="780"/>
      <c r="K280" s="780"/>
      <c r="L280" s="780"/>
      <c r="M280" s="780"/>
    </row>
    <row r="282" spans="2:13" ht="14.4">
      <c r="E282" s="787">
        <f>'2（収支報告書)'!$A$9</f>
        <v>7</v>
      </c>
      <c r="F282" s="787"/>
      <c r="G282" s="787"/>
      <c r="H282" s="787"/>
      <c r="I282" s="787"/>
      <c r="J282" s="787"/>
    </row>
    <row r="284" spans="2:13" ht="12.75" customHeight="1">
      <c r="J284" s="788"/>
    </row>
    <row r="285" spans="2:13" ht="13.5" customHeight="1">
      <c r="F285" s="788" t="s">
        <v>59</v>
      </c>
      <c r="G285" s="789" t="str">
        <f>IF($J285="","",'2（収支報告書)'!$E$6)</f>
        <v/>
      </c>
      <c r="H285" s="793" t="s">
        <v>321</v>
      </c>
      <c r="I285" s="793"/>
      <c r="J285" s="798" t="str">
        <f>IF('17-1（所得細目表)'!$B29="","",'17-1（所得細目表)'!$B29)</f>
        <v/>
      </c>
      <c r="L285" s="788">
        <f>VLOOKUP($J285,'17-1（所得細目表)'!$B$9:$M$78,2,0)</f>
        <v>0</v>
      </c>
      <c r="M285" s="800" t="s">
        <v>322</v>
      </c>
    </row>
    <row r="286" spans="2:13">
      <c r="D286" s="785"/>
      <c r="K286" s="785"/>
    </row>
    <row r="287" spans="2:13">
      <c r="B287" s="776" t="s">
        <v>229</v>
      </c>
      <c r="C287" s="782" t="s">
        <v>169</v>
      </c>
      <c r="E287" s="776" t="s">
        <v>301</v>
      </c>
      <c r="F287" s="776" t="s">
        <v>303</v>
      </c>
      <c r="G287" s="790"/>
      <c r="H287" s="794"/>
      <c r="I287" s="790" t="s">
        <v>44</v>
      </c>
      <c r="J287" s="782" t="s">
        <v>93</v>
      </c>
      <c r="L287" s="776" t="s">
        <v>289</v>
      </c>
      <c r="M287" s="801"/>
    </row>
    <row r="288" spans="2:13">
      <c r="B288" s="777" t="s">
        <v>176</v>
      </c>
      <c r="C288" s="783" t="s">
        <v>10</v>
      </c>
      <c r="E288" s="777" t="s">
        <v>143</v>
      </c>
      <c r="F288" s="777" t="s">
        <v>326</v>
      </c>
      <c r="G288" s="791" t="s">
        <v>180</v>
      </c>
      <c r="H288" s="795" t="s">
        <v>329</v>
      </c>
      <c r="I288" s="797" t="s">
        <v>78</v>
      </c>
      <c r="J288" s="783" t="s">
        <v>307</v>
      </c>
      <c r="L288" s="777" t="s">
        <v>308</v>
      </c>
      <c r="M288" s="783" t="s">
        <v>305</v>
      </c>
    </row>
    <row r="289" spans="2:13">
      <c r="B289" s="778"/>
      <c r="C289" s="784" t="s">
        <v>310</v>
      </c>
      <c r="D289" s="786"/>
      <c r="E289" s="778" t="s">
        <v>311</v>
      </c>
      <c r="F289" s="778"/>
      <c r="G289" s="792" t="s">
        <v>105</v>
      </c>
      <c r="H289" s="796" t="s">
        <v>330</v>
      </c>
      <c r="I289" s="77" t="s">
        <v>315</v>
      </c>
      <c r="J289" s="784"/>
      <c r="K289" s="799"/>
      <c r="L289" s="778" t="s">
        <v>317</v>
      </c>
      <c r="M289" s="784" t="s">
        <v>319</v>
      </c>
    </row>
    <row r="290" spans="2:13" ht="30.75" customHeight="1">
      <c r="B290" s="781" t="str">
        <f>VLOOKUP($J285,'17-1（所得細目表)'!$B$9:$M$78,3,0)</f>
        <v/>
      </c>
      <c r="C290" s="781" t="str">
        <f>VLOOKUP($J285,'17-1（所得細目表)'!$B$9:$M$78,4,0)</f>
        <v/>
      </c>
      <c r="D290" s="781"/>
      <c r="E290" s="781">
        <f>VLOOKUP($J285,'17-1（所得細目表)'!$B$9:$M$78,5,0)</f>
        <v>0</v>
      </c>
      <c r="F290" s="781">
        <f>VLOOKUP($J285,'17-1（所得細目表)'!$B$9:$M$78,6,0)</f>
        <v>0</v>
      </c>
      <c r="G290" s="781">
        <f>VLOOKUP($J285,'17-1（所得細目表)'!$B$9:$M$78,7,0)</f>
        <v>0</v>
      </c>
      <c r="H290" s="781">
        <f>VLOOKUP($J285,'17-1（所得細目表)'!$B$9:$M$78,8,0)</f>
        <v>0</v>
      </c>
      <c r="I290" s="781">
        <f>VLOOKUP($J285,'17-1（所得細目表)'!$B$9:$M$78,9,0)</f>
        <v>0</v>
      </c>
      <c r="J290" s="781" t="str">
        <f>VLOOKUP($J285,'17-1（所得細目表)'!$B$9:$M$78,10,0)</f>
        <v/>
      </c>
      <c r="K290" s="781"/>
      <c r="L290" s="781">
        <f>VLOOKUP($J285,'17-1（所得細目表)'!$B$9:$M$78,11,0)</f>
        <v>0</v>
      </c>
      <c r="M290" s="781">
        <f>VLOOKUP($J285,'17-1（所得細目表)'!$B$9:$M$78,12,0)</f>
        <v>0</v>
      </c>
    </row>
    <row r="292" spans="2:13">
      <c r="C292" s="73" t="s">
        <v>331</v>
      </c>
    </row>
    <row r="294" spans="2:13">
      <c r="B294" s="780"/>
      <c r="C294" s="780"/>
      <c r="D294" s="780"/>
      <c r="E294" s="780"/>
      <c r="F294" s="780"/>
      <c r="G294" s="780"/>
      <c r="H294" s="780"/>
      <c r="I294" s="780"/>
      <c r="J294" s="780"/>
      <c r="K294" s="780"/>
      <c r="L294" s="780"/>
      <c r="M294" s="780"/>
    </row>
    <row r="296" spans="2:13" ht="14.4">
      <c r="E296" s="787">
        <f>'2（収支報告書)'!$A$9</f>
        <v>7</v>
      </c>
      <c r="F296" s="787"/>
      <c r="G296" s="787"/>
      <c r="H296" s="787"/>
      <c r="I296" s="787"/>
      <c r="J296" s="787"/>
    </row>
    <row r="298" spans="2:13" ht="12.75" customHeight="1">
      <c r="J298" s="788"/>
    </row>
    <row r="299" spans="2:13" ht="13.5" customHeight="1">
      <c r="F299" s="788" t="s">
        <v>59</v>
      </c>
      <c r="G299" s="789" t="str">
        <f>IF($J299="","",'2（収支報告書)'!$E$6)</f>
        <v/>
      </c>
      <c r="H299" s="793" t="s">
        <v>321</v>
      </c>
      <c r="I299" s="793"/>
      <c r="J299" s="798" t="str">
        <f>IF('17-1（所得細目表)'!$B30="","",'17-1（所得細目表)'!$B30)</f>
        <v/>
      </c>
      <c r="L299" s="788">
        <f>VLOOKUP($J299,'17-1（所得細目表)'!$B$9:$M$78,2,0)</f>
        <v>0</v>
      </c>
      <c r="M299" s="800" t="s">
        <v>322</v>
      </c>
    </row>
    <row r="300" spans="2:13">
      <c r="D300" s="785"/>
      <c r="K300" s="785"/>
    </row>
    <row r="301" spans="2:13">
      <c r="B301" s="776" t="s">
        <v>229</v>
      </c>
      <c r="C301" s="782" t="s">
        <v>169</v>
      </c>
      <c r="E301" s="776" t="s">
        <v>301</v>
      </c>
      <c r="F301" s="776" t="s">
        <v>303</v>
      </c>
      <c r="G301" s="790"/>
      <c r="H301" s="794"/>
      <c r="I301" s="790" t="s">
        <v>44</v>
      </c>
      <c r="J301" s="782" t="s">
        <v>93</v>
      </c>
      <c r="L301" s="776" t="s">
        <v>289</v>
      </c>
      <c r="M301" s="801"/>
    </row>
    <row r="302" spans="2:13">
      <c r="B302" s="777" t="s">
        <v>176</v>
      </c>
      <c r="C302" s="783" t="s">
        <v>10</v>
      </c>
      <c r="E302" s="777" t="s">
        <v>143</v>
      </c>
      <c r="F302" s="777" t="s">
        <v>326</v>
      </c>
      <c r="G302" s="791" t="s">
        <v>180</v>
      </c>
      <c r="H302" s="795" t="s">
        <v>329</v>
      </c>
      <c r="I302" s="797" t="s">
        <v>78</v>
      </c>
      <c r="J302" s="783" t="s">
        <v>307</v>
      </c>
      <c r="L302" s="777" t="s">
        <v>308</v>
      </c>
      <c r="M302" s="783" t="s">
        <v>305</v>
      </c>
    </row>
    <row r="303" spans="2:13">
      <c r="B303" s="778"/>
      <c r="C303" s="784" t="s">
        <v>310</v>
      </c>
      <c r="D303" s="786"/>
      <c r="E303" s="778" t="s">
        <v>311</v>
      </c>
      <c r="F303" s="778"/>
      <c r="G303" s="792" t="s">
        <v>105</v>
      </c>
      <c r="H303" s="796" t="s">
        <v>330</v>
      </c>
      <c r="I303" s="77" t="s">
        <v>315</v>
      </c>
      <c r="J303" s="784"/>
      <c r="K303" s="799"/>
      <c r="L303" s="778" t="s">
        <v>317</v>
      </c>
      <c r="M303" s="784" t="s">
        <v>319</v>
      </c>
    </row>
    <row r="304" spans="2:13" ht="30.75" customHeight="1">
      <c r="B304" s="781" t="str">
        <f>VLOOKUP($J299,'17-1（所得細目表)'!$B$9:$M$78,3,0)</f>
        <v/>
      </c>
      <c r="C304" s="781" t="str">
        <f>VLOOKUP($J299,'17-1（所得細目表)'!$B$9:$M$78,4,0)</f>
        <v/>
      </c>
      <c r="D304" s="781"/>
      <c r="E304" s="781">
        <f>VLOOKUP($J299,'17-1（所得細目表)'!$B$9:$M$78,5,0)</f>
        <v>0</v>
      </c>
      <c r="F304" s="781">
        <f>VLOOKUP($J299,'17-1（所得細目表)'!$B$9:$M$78,6,0)</f>
        <v>0</v>
      </c>
      <c r="G304" s="781">
        <f>VLOOKUP($J299,'17-1（所得細目表)'!$B$9:$M$78,7,0)</f>
        <v>0</v>
      </c>
      <c r="H304" s="781">
        <f>VLOOKUP($J299,'17-1（所得細目表)'!$B$9:$M$78,8,0)</f>
        <v>0</v>
      </c>
      <c r="I304" s="781">
        <f>VLOOKUP($J299,'17-1（所得細目表)'!$B$9:$M$78,9,0)</f>
        <v>0</v>
      </c>
      <c r="J304" s="781" t="str">
        <f>VLOOKUP($J299,'17-1（所得細目表)'!$B$9:$M$78,10,0)</f>
        <v/>
      </c>
      <c r="K304" s="781"/>
      <c r="L304" s="781">
        <f>VLOOKUP($J299,'17-1（所得細目表)'!$B$9:$M$78,11,0)</f>
        <v>0</v>
      </c>
      <c r="M304" s="781">
        <f>VLOOKUP($J299,'17-1（所得細目表)'!$B$9:$M$78,12,0)</f>
        <v>0</v>
      </c>
    </row>
    <row r="306" spans="2:13">
      <c r="C306" s="73" t="s">
        <v>331</v>
      </c>
    </row>
    <row r="308" spans="2:13">
      <c r="B308" s="780"/>
      <c r="C308" s="780"/>
      <c r="D308" s="780"/>
      <c r="E308" s="780"/>
      <c r="F308" s="780"/>
      <c r="G308" s="780"/>
      <c r="H308" s="780"/>
      <c r="I308" s="780"/>
      <c r="J308" s="780"/>
      <c r="K308" s="780"/>
      <c r="L308" s="780"/>
      <c r="M308" s="780"/>
    </row>
    <row r="310" spans="2:13" ht="14.4">
      <c r="E310" s="787">
        <f>'2（収支報告書)'!$A$9</f>
        <v>7</v>
      </c>
      <c r="F310" s="787"/>
      <c r="G310" s="787"/>
      <c r="H310" s="787"/>
      <c r="I310" s="787"/>
      <c r="J310" s="787"/>
    </row>
    <row r="312" spans="2:13" ht="12.75" customHeight="1">
      <c r="J312" s="788"/>
    </row>
    <row r="313" spans="2:13" ht="13.5" customHeight="1">
      <c r="F313" s="788" t="s">
        <v>59</v>
      </c>
      <c r="G313" s="789" t="str">
        <f>IF($J313="","",'2（収支報告書)'!$E$6)</f>
        <v/>
      </c>
      <c r="H313" s="793" t="s">
        <v>321</v>
      </c>
      <c r="I313" s="793"/>
      <c r="J313" s="798" t="str">
        <f>IF('17-1（所得細目表)'!$B31="","",'17-1（所得細目表)'!$B31)</f>
        <v/>
      </c>
      <c r="L313" s="788">
        <f>VLOOKUP($J313,'17-1（所得細目表)'!$B$9:$M$78,2,0)</f>
        <v>0</v>
      </c>
      <c r="M313" s="800" t="s">
        <v>322</v>
      </c>
    </row>
    <row r="314" spans="2:13">
      <c r="D314" s="785"/>
      <c r="K314" s="785"/>
    </row>
    <row r="315" spans="2:13">
      <c r="B315" s="776" t="s">
        <v>229</v>
      </c>
      <c r="C315" s="782" t="s">
        <v>169</v>
      </c>
      <c r="E315" s="776" t="s">
        <v>301</v>
      </c>
      <c r="F315" s="776" t="s">
        <v>303</v>
      </c>
      <c r="G315" s="790"/>
      <c r="H315" s="794"/>
      <c r="I315" s="790" t="s">
        <v>44</v>
      </c>
      <c r="J315" s="782" t="s">
        <v>93</v>
      </c>
      <c r="L315" s="776" t="s">
        <v>289</v>
      </c>
      <c r="M315" s="801"/>
    </row>
    <row r="316" spans="2:13">
      <c r="B316" s="777" t="s">
        <v>176</v>
      </c>
      <c r="C316" s="783" t="s">
        <v>10</v>
      </c>
      <c r="E316" s="777" t="s">
        <v>143</v>
      </c>
      <c r="F316" s="777" t="s">
        <v>326</v>
      </c>
      <c r="G316" s="791" t="s">
        <v>180</v>
      </c>
      <c r="H316" s="795" t="s">
        <v>329</v>
      </c>
      <c r="I316" s="797" t="s">
        <v>78</v>
      </c>
      <c r="J316" s="783" t="s">
        <v>307</v>
      </c>
      <c r="L316" s="777" t="s">
        <v>308</v>
      </c>
      <c r="M316" s="783" t="s">
        <v>305</v>
      </c>
    </row>
    <row r="317" spans="2:13">
      <c r="B317" s="778"/>
      <c r="C317" s="784" t="s">
        <v>310</v>
      </c>
      <c r="D317" s="786"/>
      <c r="E317" s="778" t="s">
        <v>311</v>
      </c>
      <c r="F317" s="778"/>
      <c r="G317" s="792" t="s">
        <v>105</v>
      </c>
      <c r="H317" s="796" t="s">
        <v>330</v>
      </c>
      <c r="I317" s="77" t="s">
        <v>315</v>
      </c>
      <c r="J317" s="784"/>
      <c r="K317" s="799"/>
      <c r="L317" s="778" t="s">
        <v>317</v>
      </c>
      <c r="M317" s="784" t="s">
        <v>319</v>
      </c>
    </row>
    <row r="318" spans="2:13" ht="30.75" customHeight="1">
      <c r="B318" s="781" t="str">
        <f>VLOOKUP($J313,'17-1（所得細目表)'!$B$9:$M$78,3,0)</f>
        <v/>
      </c>
      <c r="C318" s="781" t="str">
        <f>VLOOKUP($J313,'17-1（所得細目表)'!$B$9:$M$78,4,0)</f>
        <v/>
      </c>
      <c r="D318" s="781"/>
      <c r="E318" s="781">
        <f>VLOOKUP($J313,'17-1（所得細目表)'!$B$9:$M$78,5,0)</f>
        <v>0</v>
      </c>
      <c r="F318" s="781">
        <f>VLOOKUP($J313,'17-1（所得細目表)'!$B$9:$M$78,6,0)</f>
        <v>0</v>
      </c>
      <c r="G318" s="781">
        <f>VLOOKUP($J313,'17-1（所得細目表)'!$B$9:$M$78,7,0)</f>
        <v>0</v>
      </c>
      <c r="H318" s="781">
        <f>VLOOKUP($J313,'17-1（所得細目表)'!$B$9:$M$78,8,0)</f>
        <v>0</v>
      </c>
      <c r="I318" s="781">
        <f>VLOOKUP($J313,'17-1（所得細目表)'!$B$9:$M$78,9,0)</f>
        <v>0</v>
      </c>
      <c r="J318" s="781" t="str">
        <f>VLOOKUP($J313,'17-1（所得細目表)'!$B$9:$M$78,10,0)</f>
        <v/>
      </c>
      <c r="K318" s="781"/>
      <c r="L318" s="781">
        <f>VLOOKUP($J313,'17-1（所得細目表)'!$B$9:$M$78,11,0)</f>
        <v>0</v>
      </c>
      <c r="M318" s="781">
        <f>VLOOKUP($J313,'17-1（所得細目表)'!$B$9:$M$78,12,0)</f>
        <v>0</v>
      </c>
    </row>
    <row r="320" spans="2:13">
      <c r="C320" s="73" t="s">
        <v>331</v>
      </c>
    </row>
    <row r="322" spans="2:13">
      <c r="B322" s="780"/>
      <c r="C322" s="780"/>
      <c r="D322" s="780"/>
      <c r="E322" s="780"/>
      <c r="F322" s="780"/>
      <c r="G322" s="780"/>
      <c r="H322" s="780"/>
      <c r="I322" s="780"/>
      <c r="J322" s="780"/>
      <c r="K322" s="780"/>
      <c r="L322" s="780"/>
      <c r="M322" s="780"/>
    </row>
    <row r="324" spans="2:13" ht="14.4">
      <c r="E324" s="787">
        <f>'2（収支報告書)'!$A$9</f>
        <v>7</v>
      </c>
      <c r="F324" s="787"/>
      <c r="G324" s="787"/>
      <c r="H324" s="787"/>
      <c r="I324" s="787"/>
      <c r="J324" s="787"/>
    </row>
    <row r="326" spans="2:13" ht="12.75" customHeight="1">
      <c r="J326" s="788"/>
    </row>
    <row r="327" spans="2:13" ht="13.5" customHeight="1">
      <c r="F327" s="788" t="s">
        <v>59</v>
      </c>
      <c r="G327" s="789" t="str">
        <f>IF($J327="","",'2（収支報告書)'!$E$6)</f>
        <v/>
      </c>
      <c r="H327" s="793" t="s">
        <v>321</v>
      </c>
      <c r="I327" s="793"/>
      <c r="J327" s="798" t="str">
        <f>IF('17-1（所得細目表)'!$B32="","",'17-1（所得細目表)'!$B32)</f>
        <v/>
      </c>
      <c r="L327" s="788">
        <f>VLOOKUP($J327,'17-1（所得細目表)'!$B$9:$M$78,2,0)</f>
        <v>0</v>
      </c>
      <c r="M327" s="800" t="s">
        <v>322</v>
      </c>
    </row>
    <row r="328" spans="2:13">
      <c r="D328" s="785"/>
      <c r="K328" s="785"/>
    </row>
    <row r="329" spans="2:13">
      <c r="B329" s="776" t="s">
        <v>229</v>
      </c>
      <c r="C329" s="782" t="s">
        <v>169</v>
      </c>
      <c r="E329" s="776" t="s">
        <v>301</v>
      </c>
      <c r="F329" s="776" t="s">
        <v>303</v>
      </c>
      <c r="G329" s="790"/>
      <c r="H329" s="794"/>
      <c r="I329" s="790" t="s">
        <v>44</v>
      </c>
      <c r="J329" s="782" t="s">
        <v>93</v>
      </c>
      <c r="L329" s="776" t="s">
        <v>289</v>
      </c>
      <c r="M329" s="801"/>
    </row>
    <row r="330" spans="2:13">
      <c r="B330" s="777" t="s">
        <v>176</v>
      </c>
      <c r="C330" s="783" t="s">
        <v>10</v>
      </c>
      <c r="E330" s="777" t="s">
        <v>143</v>
      </c>
      <c r="F330" s="777" t="s">
        <v>326</v>
      </c>
      <c r="G330" s="791" t="s">
        <v>180</v>
      </c>
      <c r="H330" s="795" t="s">
        <v>329</v>
      </c>
      <c r="I330" s="797" t="s">
        <v>78</v>
      </c>
      <c r="J330" s="783" t="s">
        <v>307</v>
      </c>
      <c r="L330" s="777" t="s">
        <v>308</v>
      </c>
      <c r="M330" s="783" t="s">
        <v>305</v>
      </c>
    </row>
    <row r="331" spans="2:13">
      <c r="B331" s="778"/>
      <c r="C331" s="784" t="s">
        <v>310</v>
      </c>
      <c r="D331" s="786"/>
      <c r="E331" s="778" t="s">
        <v>311</v>
      </c>
      <c r="F331" s="778"/>
      <c r="G331" s="792" t="s">
        <v>105</v>
      </c>
      <c r="H331" s="796" t="s">
        <v>330</v>
      </c>
      <c r="I331" s="77" t="s">
        <v>315</v>
      </c>
      <c r="J331" s="784"/>
      <c r="K331" s="799"/>
      <c r="L331" s="778" t="s">
        <v>317</v>
      </c>
      <c r="M331" s="784" t="s">
        <v>319</v>
      </c>
    </row>
    <row r="332" spans="2:13" ht="30.75" customHeight="1">
      <c r="B332" s="781" t="str">
        <f>VLOOKUP($J327,'17-1（所得細目表)'!$B$9:$M$78,3,0)</f>
        <v/>
      </c>
      <c r="C332" s="781" t="str">
        <f>VLOOKUP($J327,'17-1（所得細目表)'!$B$9:$M$78,4,0)</f>
        <v/>
      </c>
      <c r="D332" s="781"/>
      <c r="E332" s="781">
        <f>VLOOKUP($J327,'17-1（所得細目表)'!$B$9:$M$78,5,0)</f>
        <v>0</v>
      </c>
      <c r="F332" s="781">
        <f>VLOOKUP($J327,'17-1（所得細目表)'!$B$9:$M$78,6,0)</f>
        <v>0</v>
      </c>
      <c r="G332" s="781">
        <f>VLOOKUP($J327,'17-1（所得細目表)'!$B$9:$M$78,7,0)</f>
        <v>0</v>
      </c>
      <c r="H332" s="781">
        <f>VLOOKUP($J327,'17-1（所得細目表)'!$B$9:$M$78,8,0)</f>
        <v>0</v>
      </c>
      <c r="I332" s="781">
        <f>VLOOKUP($J327,'17-1（所得細目表)'!$B$9:$M$78,9,0)</f>
        <v>0</v>
      </c>
      <c r="J332" s="781" t="str">
        <f>VLOOKUP($J327,'17-1（所得細目表)'!$B$9:$M$78,10,0)</f>
        <v/>
      </c>
      <c r="K332" s="781"/>
      <c r="L332" s="781">
        <f>VLOOKUP($J327,'17-1（所得細目表)'!$B$9:$M$78,11,0)</f>
        <v>0</v>
      </c>
      <c r="M332" s="781">
        <f>VLOOKUP($J327,'17-1（所得細目表)'!$B$9:$M$78,12,0)</f>
        <v>0</v>
      </c>
    </row>
    <row r="334" spans="2:13">
      <c r="C334" s="73" t="s">
        <v>331</v>
      </c>
    </row>
    <row r="336" spans="2:13">
      <c r="B336" s="780"/>
      <c r="C336" s="780"/>
      <c r="D336" s="780"/>
      <c r="E336" s="780"/>
      <c r="F336" s="780"/>
      <c r="G336" s="780"/>
      <c r="H336" s="780"/>
      <c r="I336" s="780"/>
      <c r="J336" s="780"/>
      <c r="K336" s="780"/>
      <c r="L336" s="780"/>
      <c r="M336" s="780"/>
    </row>
    <row r="338" spans="2:13" ht="14.4">
      <c r="E338" s="787">
        <f>'2（収支報告書)'!$A$9</f>
        <v>7</v>
      </c>
      <c r="F338" s="787"/>
      <c r="G338" s="787"/>
      <c r="H338" s="787"/>
      <c r="I338" s="787"/>
      <c r="J338" s="787"/>
    </row>
    <row r="340" spans="2:13" ht="12.75" customHeight="1">
      <c r="J340" s="788"/>
    </row>
    <row r="341" spans="2:13" ht="13.5" customHeight="1">
      <c r="F341" s="788" t="s">
        <v>59</v>
      </c>
      <c r="G341" s="789" t="str">
        <f>IF($J341="","",'2（収支報告書)'!$E$6)</f>
        <v/>
      </c>
      <c r="H341" s="793" t="s">
        <v>321</v>
      </c>
      <c r="I341" s="793"/>
      <c r="J341" s="798" t="str">
        <f>IF('17-1（所得細目表)'!$B33="","",'17-1（所得細目表)'!$B33)</f>
        <v/>
      </c>
      <c r="L341" s="788">
        <f>VLOOKUP($J341,'17-1（所得細目表)'!$B$9:$M$78,2,0)</f>
        <v>0</v>
      </c>
      <c r="M341" s="800" t="s">
        <v>322</v>
      </c>
    </row>
    <row r="342" spans="2:13">
      <c r="D342" s="785"/>
      <c r="K342" s="785"/>
    </row>
    <row r="343" spans="2:13">
      <c r="B343" s="776" t="s">
        <v>229</v>
      </c>
      <c r="C343" s="782" t="s">
        <v>169</v>
      </c>
      <c r="E343" s="776" t="s">
        <v>301</v>
      </c>
      <c r="F343" s="776" t="s">
        <v>303</v>
      </c>
      <c r="G343" s="790"/>
      <c r="H343" s="794"/>
      <c r="I343" s="790" t="s">
        <v>44</v>
      </c>
      <c r="J343" s="782" t="s">
        <v>93</v>
      </c>
      <c r="L343" s="776" t="s">
        <v>289</v>
      </c>
      <c r="M343" s="801"/>
    </row>
    <row r="344" spans="2:13">
      <c r="B344" s="777" t="s">
        <v>176</v>
      </c>
      <c r="C344" s="783" t="s">
        <v>10</v>
      </c>
      <c r="E344" s="777" t="s">
        <v>143</v>
      </c>
      <c r="F344" s="777" t="s">
        <v>326</v>
      </c>
      <c r="G344" s="791" t="s">
        <v>180</v>
      </c>
      <c r="H344" s="795" t="s">
        <v>329</v>
      </c>
      <c r="I344" s="797" t="s">
        <v>78</v>
      </c>
      <c r="J344" s="783" t="s">
        <v>307</v>
      </c>
      <c r="L344" s="777" t="s">
        <v>308</v>
      </c>
      <c r="M344" s="783" t="s">
        <v>305</v>
      </c>
    </row>
    <row r="345" spans="2:13">
      <c r="B345" s="778"/>
      <c r="C345" s="784" t="s">
        <v>310</v>
      </c>
      <c r="D345" s="786"/>
      <c r="E345" s="778" t="s">
        <v>311</v>
      </c>
      <c r="F345" s="778"/>
      <c r="G345" s="792" t="s">
        <v>105</v>
      </c>
      <c r="H345" s="796" t="s">
        <v>330</v>
      </c>
      <c r="I345" s="77" t="s">
        <v>315</v>
      </c>
      <c r="J345" s="784"/>
      <c r="K345" s="799"/>
      <c r="L345" s="778" t="s">
        <v>317</v>
      </c>
      <c r="M345" s="784" t="s">
        <v>319</v>
      </c>
    </row>
    <row r="346" spans="2:13" ht="30.75" customHeight="1">
      <c r="B346" s="781" t="str">
        <f>VLOOKUP($J341,'17-1（所得細目表)'!$B$9:$M$78,3,0)</f>
        <v/>
      </c>
      <c r="C346" s="781" t="str">
        <f>VLOOKUP($J341,'17-1（所得細目表)'!$B$9:$M$78,4,0)</f>
        <v/>
      </c>
      <c r="D346" s="781"/>
      <c r="E346" s="781">
        <f>VLOOKUP($J341,'17-1（所得細目表)'!$B$9:$M$78,5,0)</f>
        <v>0</v>
      </c>
      <c r="F346" s="781">
        <f>VLOOKUP($J341,'17-1（所得細目表)'!$B$9:$M$78,6,0)</f>
        <v>0</v>
      </c>
      <c r="G346" s="781">
        <f>VLOOKUP($J341,'17-1（所得細目表)'!$B$9:$M$78,7,0)</f>
        <v>0</v>
      </c>
      <c r="H346" s="781">
        <f>VLOOKUP($J341,'17-1（所得細目表)'!$B$9:$M$78,8,0)</f>
        <v>0</v>
      </c>
      <c r="I346" s="781">
        <f>VLOOKUP($J341,'17-1（所得細目表)'!$B$9:$M$78,9,0)</f>
        <v>0</v>
      </c>
      <c r="J346" s="781" t="str">
        <f>VLOOKUP($J341,'17-1（所得細目表)'!$B$9:$M$78,10,0)</f>
        <v/>
      </c>
      <c r="K346" s="781"/>
      <c r="L346" s="781">
        <f>VLOOKUP($J341,'17-1（所得細目表)'!$B$9:$M$78,11,0)</f>
        <v>0</v>
      </c>
      <c r="M346" s="781">
        <f>VLOOKUP($J341,'17-1（所得細目表)'!$B$9:$M$78,12,0)</f>
        <v>0</v>
      </c>
    </row>
    <row r="348" spans="2:13">
      <c r="C348" s="73" t="s">
        <v>331</v>
      </c>
    </row>
    <row r="350" spans="2:13">
      <c r="B350" s="780"/>
      <c r="C350" s="780"/>
      <c r="D350" s="780"/>
      <c r="E350" s="780"/>
      <c r="F350" s="780"/>
      <c r="G350" s="780"/>
      <c r="H350" s="780"/>
      <c r="I350" s="780"/>
      <c r="J350" s="780"/>
      <c r="K350" s="780"/>
      <c r="L350" s="780"/>
      <c r="M350" s="780"/>
    </row>
    <row r="352" spans="2:13" ht="14.4">
      <c r="E352" s="787">
        <f>'2（収支報告書)'!$A$9</f>
        <v>7</v>
      </c>
      <c r="F352" s="787"/>
      <c r="G352" s="787"/>
      <c r="H352" s="787"/>
      <c r="I352" s="787"/>
      <c r="J352" s="787"/>
    </row>
    <row r="354" spans="2:13" ht="12.75" customHeight="1">
      <c r="J354" s="788"/>
    </row>
    <row r="355" spans="2:13" ht="13.5" customHeight="1">
      <c r="F355" s="788" t="s">
        <v>59</v>
      </c>
      <c r="G355" s="789" t="str">
        <f>IF($J355="","",'2（収支報告書)'!$E$6)</f>
        <v/>
      </c>
      <c r="H355" s="793" t="s">
        <v>321</v>
      </c>
      <c r="I355" s="793"/>
      <c r="J355" s="798" t="str">
        <f>IF('17-1（所得細目表)'!$B34="","",'17-1（所得細目表)'!$B34)</f>
        <v/>
      </c>
      <c r="L355" s="788">
        <f>VLOOKUP($J355,'17-1（所得細目表)'!$B$9:$M$78,2,0)</f>
        <v>0</v>
      </c>
      <c r="M355" s="800" t="s">
        <v>322</v>
      </c>
    </row>
    <row r="356" spans="2:13">
      <c r="D356" s="785"/>
      <c r="K356" s="785"/>
    </row>
    <row r="357" spans="2:13">
      <c r="B357" s="776" t="s">
        <v>229</v>
      </c>
      <c r="C357" s="782" t="s">
        <v>169</v>
      </c>
      <c r="E357" s="776" t="s">
        <v>301</v>
      </c>
      <c r="F357" s="776" t="s">
        <v>303</v>
      </c>
      <c r="G357" s="790"/>
      <c r="H357" s="794"/>
      <c r="I357" s="790" t="s">
        <v>44</v>
      </c>
      <c r="J357" s="782" t="s">
        <v>93</v>
      </c>
      <c r="L357" s="776" t="s">
        <v>289</v>
      </c>
      <c r="M357" s="801"/>
    </row>
    <row r="358" spans="2:13">
      <c r="B358" s="777" t="s">
        <v>176</v>
      </c>
      <c r="C358" s="783" t="s">
        <v>10</v>
      </c>
      <c r="E358" s="777" t="s">
        <v>143</v>
      </c>
      <c r="F358" s="777" t="s">
        <v>326</v>
      </c>
      <c r="G358" s="791" t="s">
        <v>180</v>
      </c>
      <c r="H358" s="795" t="s">
        <v>329</v>
      </c>
      <c r="I358" s="797" t="s">
        <v>78</v>
      </c>
      <c r="J358" s="783" t="s">
        <v>307</v>
      </c>
      <c r="L358" s="777" t="s">
        <v>308</v>
      </c>
      <c r="M358" s="783" t="s">
        <v>305</v>
      </c>
    </row>
    <row r="359" spans="2:13">
      <c r="B359" s="778"/>
      <c r="C359" s="784" t="s">
        <v>310</v>
      </c>
      <c r="D359" s="786"/>
      <c r="E359" s="778" t="s">
        <v>311</v>
      </c>
      <c r="F359" s="778"/>
      <c r="G359" s="792" t="s">
        <v>105</v>
      </c>
      <c r="H359" s="796" t="s">
        <v>330</v>
      </c>
      <c r="I359" s="77" t="s">
        <v>315</v>
      </c>
      <c r="J359" s="784"/>
      <c r="K359" s="799"/>
      <c r="L359" s="778" t="s">
        <v>317</v>
      </c>
      <c r="M359" s="784" t="s">
        <v>319</v>
      </c>
    </row>
    <row r="360" spans="2:13" ht="30.75" customHeight="1">
      <c r="B360" s="781" t="str">
        <f>VLOOKUP($J355,'17-1（所得細目表)'!$B$9:$M$78,3,0)</f>
        <v/>
      </c>
      <c r="C360" s="781" t="str">
        <f>VLOOKUP($J355,'17-1（所得細目表)'!$B$9:$M$78,4,0)</f>
        <v/>
      </c>
      <c r="D360" s="781"/>
      <c r="E360" s="781">
        <f>VLOOKUP($J355,'17-1（所得細目表)'!$B$9:$M$78,5,0)</f>
        <v>0</v>
      </c>
      <c r="F360" s="781">
        <f>VLOOKUP($J355,'17-1（所得細目表)'!$B$9:$M$78,6,0)</f>
        <v>0</v>
      </c>
      <c r="G360" s="781">
        <f>VLOOKUP($J355,'17-1（所得細目表)'!$B$9:$M$78,7,0)</f>
        <v>0</v>
      </c>
      <c r="H360" s="781">
        <f>VLOOKUP($J355,'17-1（所得細目表)'!$B$9:$M$78,8,0)</f>
        <v>0</v>
      </c>
      <c r="I360" s="781">
        <f>VLOOKUP($J355,'17-1（所得細目表)'!$B$9:$M$78,9,0)</f>
        <v>0</v>
      </c>
      <c r="J360" s="781" t="str">
        <f>VLOOKUP($J355,'17-1（所得細目表)'!$B$9:$M$78,10,0)</f>
        <v/>
      </c>
      <c r="K360" s="781"/>
      <c r="L360" s="781">
        <f>VLOOKUP($J355,'17-1（所得細目表)'!$B$9:$M$78,11,0)</f>
        <v>0</v>
      </c>
      <c r="M360" s="781">
        <f>VLOOKUP($J355,'17-1（所得細目表)'!$B$9:$M$78,12,0)</f>
        <v>0</v>
      </c>
    </row>
    <row r="362" spans="2:13">
      <c r="C362" s="73" t="s">
        <v>331</v>
      </c>
    </row>
    <row r="364" spans="2:13">
      <c r="B364" s="780"/>
      <c r="C364" s="780"/>
      <c r="D364" s="780"/>
      <c r="E364" s="780"/>
      <c r="F364" s="780"/>
      <c r="G364" s="780"/>
      <c r="H364" s="780"/>
      <c r="I364" s="780"/>
      <c r="J364" s="780"/>
      <c r="K364" s="780"/>
      <c r="L364" s="780"/>
      <c r="M364" s="780"/>
    </row>
    <row r="366" spans="2:13" ht="14.4">
      <c r="E366" s="787">
        <f>'2（収支報告書)'!$A$9</f>
        <v>7</v>
      </c>
      <c r="F366" s="787"/>
      <c r="G366" s="787"/>
      <c r="H366" s="787"/>
      <c r="I366" s="787"/>
      <c r="J366" s="787"/>
    </row>
    <row r="368" spans="2:13" ht="12.75" customHeight="1">
      <c r="J368" s="788"/>
    </row>
    <row r="369" spans="2:13" ht="13.5" customHeight="1">
      <c r="F369" s="788" t="s">
        <v>59</v>
      </c>
      <c r="G369" s="789" t="str">
        <f>IF($J369="","",'2（収支報告書)'!$E$6)</f>
        <v/>
      </c>
      <c r="H369" s="793" t="s">
        <v>321</v>
      </c>
      <c r="I369" s="793"/>
      <c r="J369" s="798" t="str">
        <f>IF('17-1（所得細目表)'!$B35="","",'17-1（所得細目表)'!$B35)</f>
        <v/>
      </c>
      <c r="L369" s="788">
        <f>VLOOKUP($J369,'17-1（所得細目表)'!$B$9:$M$78,2,0)</f>
        <v>0</v>
      </c>
      <c r="M369" s="800" t="s">
        <v>322</v>
      </c>
    </row>
    <row r="370" spans="2:13">
      <c r="D370" s="785"/>
      <c r="K370" s="785"/>
    </row>
    <row r="371" spans="2:13">
      <c r="B371" s="776" t="s">
        <v>229</v>
      </c>
      <c r="C371" s="782" t="s">
        <v>169</v>
      </c>
      <c r="E371" s="776" t="s">
        <v>301</v>
      </c>
      <c r="F371" s="776" t="s">
        <v>303</v>
      </c>
      <c r="G371" s="790"/>
      <c r="H371" s="794"/>
      <c r="I371" s="790" t="s">
        <v>44</v>
      </c>
      <c r="J371" s="782" t="s">
        <v>93</v>
      </c>
      <c r="L371" s="776" t="s">
        <v>289</v>
      </c>
      <c r="M371" s="801"/>
    </row>
    <row r="372" spans="2:13">
      <c r="B372" s="777" t="s">
        <v>176</v>
      </c>
      <c r="C372" s="783" t="s">
        <v>10</v>
      </c>
      <c r="E372" s="777" t="s">
        <v>143</v>
      </c>
      <c r="F372" s="777" t="s">
        <v>326</v>
      </c>
      <c r="G372" s="791" t="s">
        <v>180</v>
      </c>
      <c r="H372" s="795" t="s">
        <v>329</v>
      </c>
      <c r="I372" s="797" t="s">
        <v>78</v>
      </c>
      <c r="J372" s="783" t="s">
        <v>307</v>
      </c>
      <c r="L372" s="777" t="s">
        <v>308</v>
      </c>
      <c r="M372" s="783" t="s">
        <v>305</v>
      </c>
    </row>
    <row r="373" spans="2:13">
      <c r="B373" s="778"/>
      <c r="C373" s="784" t="s">
        <v>310</v>
      </c>
      <c r="D373" s="786"/>
      <c r="E373" s="778" t="s">
        <v>311</v>
      </c>
      <c r="F373" s="778"/>
      <c r="G373" s="792" t="s">
        <v>105</v>
      </c>
      <c r="H373" s="796" t="s">
        <v>330</v>
      </c>
      <c r="I373" s="77" t="s">
        <v>315</v>
      </c>
      <c r="J373" s="784"/>
      <c r="K373" s="799"/>
      <c r="L373" s="778" t="s">
        <v>317</v>
      </c>
      <c r="M373" s="784" t="s">
        <v>319</v>
      </c>
    </row>
    <row r="374" spans="2:13" ht="30.75" customHeight="1">
      <c r="B374" s="781" t="str">
        <f>VLOOKUP($J369,'17-1（所得細目表)'!$B$9:$M$78,3,0)</f>
        <v/>
      </c>
      <c r="C374" s="781" t="str">
        <f>VLOOKUP($J369,'17-1（所得細目表)'!$B$9:$M$78,4,0)</f>
        <v/>
      </c>
      <c r="D374" s="781"/>
      <c r="E374" s="781">
        <f>VLOOKUP($J369,'17-1（所得細目表)'!$B$9:$M$78,5,0)</f>
        <v>0</v>
      </c>
      <c r="F374" s="781">
        <f>VLOOKUP($J369,'17-1（所得細目表)'!$B$9:$M$78,6,0)</f>
        <v>0</v>
      </c>
      <c r="G374" s="781">
        <f>VLOOKUP($J369,'17-1（所得細目表)'!$B$9:$M$78,7,0)</f>
        <v>0</v>
      </c>
      <c r="H374" s="781">
        <f>VLOOKUP($J369,'17-1（所得細目表)'!$B$9:$M$78,8,0)</f>
        <v>0</v>
      </c>
      <c r="I374" s="781">
        <f>VLOOKUP($J369,'17-1（所得細目表)'!$B$9:$M$78,9,0)</f>
        <v>0</v>
      </c>
      <c r="J374" s="781" t="str">
        <f>VLOOKUP($J369,'17-1（所得細目表)'!$B$9:$M$78,10,0)</f>
        <v/>
      </c>
      <c r="K374" s="781"/>
      <c r="L374" s="781">
        <f>VLOOKUP($J369,'17-1（所得細目表)'!$B$9:$M$78,11,0)</f>
        <v>0</v>
      </c>
      <c r="M374" s="781">
        <f>VLOOKUP($J369,'17-1（所得細目表)'!$B$9:$M$78,12,0)</f>
        <v>0</v>
      </c>
    </row>
    <row r="376" spans="2:13">
      <c r="C376" s="73" t="s">
        <v>331</v>
      </c>
    </row>
    <row r="378" spans="2:13">
      <c r="B378" s="780"/>
      <c r="C378" s="780"/>
      <c r="D378" s="780"/>
      <c r="E378" s="780"/>
      <c r="F378" s="780"/>
      <c r="G378" s="780"/>
      <c r="H378" s="780"/>
      <c r="I378" s="780"/>
      <c r="J378" s="780"/>
      <c r="K378" s="780"/>
      <c r="L378" s="780"/>
      <c r="M378" s="780"/>
    </row>
    <row r="380" spans="2:13" ht="14.4">
      <c r="E380" s="787">
        <f>'2（収支報告書)'!$A$9</f>
        <v>7</v>
      </c>
      <c r="F380" s="787"/>
      <c r="G380" s="787"/>
      <c r="H380" s="787"/>
      <c r="I380" s="787"/>
      <c r="J380" s="787"/>
    </row>
    <row r="382" spans="2:13" ht="12.75" customHeight="1">
      <c r="J382" s="788"/>
    </row>
    <row r="383" spans="2:13" ht="13.5" customHeight="1">
      <c r="F383" s="788" t="s">
        <v>59</v>
      </c>
      <c r="G383" s="789" t="str">
        <f>IF($J383="","",'2（収支報告書)'!$E$6)</f>
        <v/>
      </c>
      <c r="H383" s="793" t="s">
        <v>321</v>
      </c>
      <c r="I383" s="793"/>
      <c r="J383" s="798" t="str">
        <f>IF('17-1（所得細目表)'!$B36="","",'17-1（所得細目表)'!$B36)</f>
        <v/>
      </c>
      <c r="L383" s="788">
        <f>VLOOKUP($J383,'17-1（所得細目表)'!$B$9:$M$78,2,0)</f>
        <v>0</v>
      </c>
      <c r="M383" s="800" t="s">
        <v>322</v>
      </c>
    </row>
    <row r="384" spans="2:13">
      <c r="D384" s="785"/>
      <c r="K384" s="785"/>
    </row>
    <row r="385" spans="2:13">
      <c r="B385" s="776" t="s">
        <v>229</v>
      </c>
      <c r="C385" s="782" t="s">
        <v>169</v>
      </c>
      <c r="E385" s="776" t="s">
        <v>301</v>
      </c>
      <c r="F385" s="776" t="s">
        <v>303</v>
      </c>
      <c r="G385" s="790"/>
      <c r="H385" s="794"/>
      <c r="I385" s="790" t="s">
        <v>44</v>
      </c>
      <c r="J385" s="782" t="s">
        <v>93</v>
      </c>
      <c r="L385" s="776" t="s">
        <v>289</v>
      </c>
      <c r="M385" s="801"/>
    </row>
    <row r="386" spans="2:13">
      <c r="B386" s="777" t="s">
        <v>176</v>
      </c>
      <c r="C386" s="783" t="s">
        <v>10</v>
      </c>
      <c r="E386" s="777" t="s">
        <v>143</v>
      </c>
      <c r="F386" s="777" t="s">
        <v>326</v>
      </c>
      <c r="G386" s="791" t="s">
        <v>180</v>
      </c>
      <c r="H386" s="795" t="s">
        <v>329</v>
      </c>
      <c r="I386" s="797" t="s">
        <v>78</v>
      </c>
      <c r="J386" s="783" t="s">
        <v>307</v>
      </c>
      <c r="L386" s="777" t="s">
        <v>308</v>
      </c>
      <c r="M386" s="783" t="s">
        <v>305</v>
      </c>
    </row>
    <row r="387" spans="2:13">
      <c r="B387" s="778"/>
      <c r="C387" s="784" t="s">
        <v>310</v>
      </c>
      <c r="D387" s="786"/>
      <c r="E387" s="778" t="s">
        <v>311</v>
      </c>
      <c r="F387" s="778"/>
      <c r="G387" s="792" t="s">
        <v>105</v>
      </c>
      <c r="H387" s="796" t="s">
        <v>330</v>
      </c>
      <c r="I387" s="77" t="s">
        <v>315</v>
      </c>
      <c r="J387" s="784"/>
      <c r="K387" s="799"/>
      <c r="L387" s="778" t="s">
        <v>317</v>
      </c>
      <c r="M387" s="784" t="s">
        <v>319</v>
      </c>
    </row>
    <row r="388" spans="2:13" ht="30.75" customHeight="1">
      <c r="B388" s="781" t="str">
        <f>VLOOKUP($J383,'17-1（所得細目表)'!$B$9:$M$78,3,0)</f>
        <v/>
      </c>
      <c r="C388" s="781" t="str">
        <f>VLOOKUP($J383,'17-1（所得細目表)'!$B$9:$M$78,4,0)</f>
        <v/>
      </c>
      <c r="D388" s="781"/>
      <c r="E388" s="781">
        <f>VLOOKUP($J383,'17-1（所得細目表)'!$B$9:$M$78,5,0)</f>
        <v>0</v>
      </c>
      <c r="F388" s="781">
        <f>VLOOKUP($J383,'17-1（所得細目表)'!$B$9:$M$78,6,0)</f>
        <v>0</v>
      </c>
      <c r="G388" s="781">
        <f>VLOOKUP($J383,'17-1（所得細目表)'!$B$9:$M$78,7,0)</f>
        <v>0</v>
      </c>
      <c r="H388" s="781">
        <f>VLOOKUP($J383,'17-1（所得細目表)'!$B$9:$M$78,8,0)</f>
        <v>0</v>
      </c>
      <c r="I388" s="781">
        <f>VLOOKUP($J383,'17-1（所得細目表)'!$B$9:$M$78,9,0)</f>
        <v>0</v>
      </c>
      <c r="J388" s="781" t="str">
        <f>VLOOKUP($J383,'17-1（所得細目表)'!$B$9:$M$78,10,0)</f>
        <v/>
      </c>
      <c r="K388" s="781"/>
      <c r="L388" s="781">
        <f>VLOOKUP($J383,'17-1（所得細目表)'!$B$9:$M$78,11,0)</f>
        <v>0</v>
      </c>
      <c r="M388" s="781">
        <f>VLOOKUP($J383,'17-1（所得細目表)'!$B$9:$M$78,12,0)</f>
        <v>0</v>
      </c>
    </row>
    <row r="390" spans="2:13">
      <c r="C390" s="73" t="s">
        <v>331</v>
      </c>
    </row>
    <row r="392" spans="2:13">
      <c r="B392" s="780"/>
      <c r="C392" s="780"/>
      <c r="D392" s="780"/>
      <c r="E392" s="780"/>
      <c r="F392" s="780"/>
      <c r="G392" s="780"/>
      <c r="H392" s="780"/>
      <c r="I392" s="780"/>
      <c r="J392" s="780"/>
      <c r="K392" s="780"/>
      <c r="L392" s="780"/>
      <c r="M392" s="780"/>
    </row>
    <row r="394" spans="2:13" ht="14.4">
      <c r="E394" s="787">
        <f>'2（収支報告書)'!$A$9</f>
        <v>7</v>
      </c>
      <c r="F394" s="787"/>
      <c r="G394" s="787"/>
      <c r="H394" s="787"/>
      <c r="I394" s="787"/>
      <c r="J394" s="787"/>
    </row>
    <row r="396" spans="2:13" ht="12.75" customHeight="1">
      <c r="J396" s="788"/>
    </row>
    <row r="397" spans="2:13" ht="13.5" customHeight="1">
      <c r="F397" s="788" t="s">
        <v>59</v>
      </c>
      <c r="G397" s="789" t="str">
        <f>IF($J397="","",'2（収支報告書)'!$E$6)</f>
        <v/>
      </c>
      <c r="H397" s="793" t="s">
        <v>321</v>
      </c>
      <c r="I397" s="793"/>
      <c r="J397" s="798" t="str">
        <f>IF('17-1（所得細目表)'!$B37="","",'17-1（所得細目表)'!$B37)</f>
        <v/>
      </c>
      <c r="L397" s="788">
        <f>VLOOKUP($J397,'17-1（所得細目表)'!$B$9:$M$78,2,0)</f>
        <v>0</v>
      </c>
      <c r="M397" s="800" t="s">
        <v>322</v>
      </c>
    </row>
    <row r="398" spans="2:13">
      <c r="D398" s="785"/>
      <c r="K398" s="785"/>
    </row>
    <row r="399" spans="2:13">
      <c r="B399" s="776" t="s">
        <v>229</v>
      </c>
      <c r="C399" s="782" t="s">
        <v>169</v>
      </c>
      <c r="E399" s="776" t="s">
        <v>301</v>
      </c>
      <c r="F399" s="776" t="s">
        <v>303</v>
      </c>
      <c r="G399" s="790"/>
      <c r="H399" s="794"/>
      <c r="I399" s="790" t="s">
        <v>44</v>
      </c>
      <c r="J399" s="782" t="s">
        <v>93</v>
      </c>
      <c r="L399" s="776" t="s">
        <v>289</v>
      </c>
      <c r="M399" s="801"/>
    </row>
    <row r="400" spans="2:13">
      <c r="B400" s="777" t="s">
        <v>176</v>
      </c>
      <c r="C400" s="783" t="s">
        <v>10</v>
      </c>
      <c r="E400" s="777" t="s">
        <v>143</v>
      </c>
      <c r="F400" s="777" t="s">
        <v>326</v>
      </c>
      <c r="G400" s="791" t="s">
        <v>180</v>
      </c>
      <c r="H400" s="795" t="s">
        <v>329</v>
      </c>
      <c r="I400" s="797" t="s">
        <v>78</v>
      </c>
      <c r="J400" s="783" t="s">
        <v>307</v>
      </c>
      <c r="L400" s="777" t="s">
        <v>308</v>
      </c>
      <c r="M400" s="783" t="s">
        <v>305</v>
      </c>
    </row>
    <row r="401" spans="2:13">
      <c r="B401" s="778"/>
      <c r="C401" s="784" t="s">
        <v>310</v>
      </c>
      <c r="D401" s="786"/>
      <c r="E401" s="778" t="s">
        <v>311</v>
      </c>
      <c r="F401" s="778"/>
      <c r="G401" s="792" t="s">
        <v>105</v>
      </c>
      <c r="H401" s="796" t="s">
        <v>330</v>
      </c>
      <c r="I401" s="77" t="s">
        <v>315</v>
      </c>
      <c r="J401" s="784"/>
      <c r="K401" s="799"/>
      <c r="L401" s="778" t="s">
        <v>317</v>
      </c>
      <c r="M401" s="784" t="s">
        <v>319</v>
      </c>
    </row>
    <row r="402" spans="2:13" ht="30.75" customHeight="1">
      <c r="B402" s="781" t="str">
        <f>VLOOKUP($J397,'17-1（所得細目表)'!$B$9:$M$78,3,0)</f>
        <v/>
      </c>
      <c r="C402" s="781" t="str">
        <f>VLOOKUP($J397,'17-1（所得細目表)'!$B$9:$M$78,4,0)</f>
        <v/>
      </c>
      <c r="D402" s="781"/>
      <c r="E402" s="781">
        <f>VLOOKUP($J397,'17-1（所得細目表)'!$B$9:$M$78,5,0)</f>
        <v>0</v>
      </c>
      <c r="F402" s="781">
        <f>VLOOKUP($J397,'17-1（所得細目表)'!$B$9:$M$78,6,0)</f>
        <v>0</v>
      </c>
      <c r="G402" s="781">
        <f>VLOOKUP($J397,'17-1（所得細目表)'!$B$9:$M$78,7,0)</f>
        <v>0</v>
      </c>
      <c r="H402" s="781">
        <f>VLOOKUP($J397,'17-1（所得細目表)'!$B$9:$M$78,8,0)</f>
        <v>0</v>
      </c>
      <c r="I402" s="781">
        <f>VLOOKUP($J397,'17-1（所得細目表)'!$B$9:$M$78,9,0)</f>
        <v>0</v>
      </c>
      <c r="J402" s="781" t="str">
        <f>VLOOKUP($J397,'17-1（所得細目表)'!$B$9:$M$78,10,0)</f>
        <v/>
      </c>
      <c r="K402" s="781"/>
      <c r="L402" s="781">
        <f>VLOOKUP($J397,'17-1（所得細目表)'!$B$9:$M$78,11,0)</f>
        <v>0</v>
      </c>
      <c r="M402" s="781">
        <f>VLOOKUP($J397,'17-1（所得細目表)'!$B$9:$M$78,12,0)</f>
        <v>0</v>
      </c>
    </row>
    <row r="404" spans="2:13">
      <c r="C404" s="73" t="s">
        <v>331</v>
      </c>
    </row>
    <row r="406" spans="2:13">
      <c r="B406" s="780"/>
      <c r="C406" s="780"/>
      <c r="D406" s="780"/>
      <c r="E406" s="780"/>
      <c r="F406" s="780"/>
      <c r="G406" s="780"/>
      <c r="H406" s="780"/>
      <c r="I406" s="780"/>
      <c r="J406" s="780"/>
      <c r="K406" s="780"/>
      <c r="L406" s="780"/>
      <c r="M406" s="780"/>
    </row>
    <row r="408" spans="2:13" ht="14.4">
      <c r="E408" s="787">
        <f>'2（収支報告書)'!$A$9</f>
        <v>7</v>
      </c>
      <c r="F408" s="787"/>
      <c r="G408" s="787"/>
      <c r="H408" s="787"/>
      <c r="I408" s="787"/>
      <c r="J408" s="787"/>
    </row>
    <row r="410" spans="2:13" ht="12.75" customHeight="1">
      <c r="J410" s="788"/>
    </row>
    <row r="411" spans="2:13" ht="13.5" customHeight="1">
      <c r="F411" s="788" t="s">
        <v>59</v>
      </c>
      <c r="G411" s="789" t="str">
        <f>IF($J411="","",'2（収支報告書)'!$E$6)</f>
        <v/>
      </c>
      <c r="H411" s="793" t="s">
        <v>321</v>
      </c>
      <c r="I411" s="793"/>
      <c r="J411" s="798" t="str">
        <f>IF('17-1（所得細目表)'!$B38="","",'17-1（所得細目表)'!$B38)</f>
        <v/>
      </c>
      <c r="L411" s="788">
        <f>VLOOKUP($J411,'17-1（所得細目表)'!$B$9:$M$78,2,0)</f>
        <v>0</v>
      </c>
      <c r="M411" s="800" t="s">
        <v>322</v>
      </c>
    </row>
    <row r="412" spans="2:13">
      <c r="D412" s="785"/>
      <c r="K412" s="785"/>
    </row>
    <row r="413" spans="2:13">
      <c r="B413" s="776" t="s">
        <v>229</v>
      </c>
      <c r="C413" s="782" t="s">
        <v>169</v>
      </c>
      <c r="E413" s="776" t="s">
        <v>301</v>
      </c>
      <c r="F413" s="776" t="s">
        <v>303</v>
      </c>
      <c r="G413" s="790"/>
      <c r="H413" s="794"/>
      <c r="I413" s="790" t="s">
        <v>44</v>
      </c>
      <c r="J413" s="782" t="s">
        <v>93</v>
      </c>
      <c r="L413" s="776" t="s">
        <v>289</v>
      </c>
      <c r="M413" s="801"/>
    </row>
    <row r="414" spans="2:13">
      <c r="B414" s="777" t="s">
        <v>176</v>
      </c>
      <c r="C414" s="783" t="s">
        <v>10</v>
      </c>
      <c r="E414" s="777" t="s">
        <v>143</v>
      </c>
      <c r="F414" s="777" t="s">
        <v>326</v>
      </c>
      <c r="G414" s="791" t="s">
        <v>180</v>
      </c>
      <c r="H414" s="795" t="s">
        <v>329</v>
      </c>
      <c r="I414" s="797" t="s">
        <v>78</v>
      </c>
      <c r="J414" s="783" t="s">
        <v>307</v>
      </c>
      <c r="L414" s="777" t="s">
        <v>308</v>
      </c>
      <c r="M414" s="783" t="s">
        <v>305</v>
      </c>
    </row>
    <row r="415" spans="2:13">
      <c r="B415" s="778"/>
      <c r="C415" s="784" t="s">
        <v>310</v>
      </c>
      <c r="D415" s="786"/>
      <c r="E415" s="778" t="s">
        <v>311</v>
      </c>
      <c r="F415" s="778"/>
      <c r="G415" s="792" t="s">
        <v>105</v>
      </c>
      <c r="H415" s="796" t="s">
        <v>330</v>
      </c>
      <c r="I415" s="77" t="s">
        <v>315</v>
      </c>
      <c r="J415" s="784"/>
      <c r="K415" s="799"/>
      <c r="L415" s="778" t="s">
        <v>317</v>
      </c>
      <c r="M415" s="784" t="s">
        <v>319</v>
      </c>
    </row>
    <row r="416" spans="2:13" ht="30.75" customHeight="1">
      <c r="B416" s="781" t="str">
        <f>VLOOKUP($J411,'17-1（所得細目表)'!$B$9:$M$78,3,0)</f>
        <v/>
      </c>
      <c r="C416" s="781" t="str">
        <f>VLOOKUP($J411,'17-1（所得細目表)'!$B$9:$M$78,4,0)</f>
        <v/>
      </c>
      <c r="D416" s="781"/>
      <c r="E416" s="781">
        <f>VLOOKUP($J411,'17-1（所得細目表)'!$B$9:$M$78,5,0)</f>
        <v>0</v>
      </c>
      <c r="F416" s="781">
        <f>VLOOKUP($J411,'17-1（所得細目表)'!$B$9:$M$78,6,0)</f>
        <v>0</v>
      </c>
      <c r="G416" s="781">
        <f>VLOOKUP($J411,'17-1（所得細目表)'!$B$9:$M$78,7,0)</f>
        <v>0</v>
      </c>
      <c r="H416" s="781">
        <f>VLOOKUP($J411,'17-1（所得細目表)'!$B$9:$M$78,8,0)</f>
        <v>0</v>
      </c>
      <c r="I416" s="781">
        <f>VLOOKUP($J411,'17-1（所得細目表)'!$B$9:$M$78,9,0)</f>
        <v>0</v>
      </c>
      <c r="J416" s="781" t="str">
        <f>VLOOKUP($J411,'17-1（所得細目表)'!$B$9:$M$78,10,0)</f>
        <v/>
      </c>
      <c r="K416" s="781"/>
      <c r="L416" s="781">
        <f>VLOOKUP($J411,'17-1（所得細目表)'!$B$9:$M$78,11,0)</f>
        <v>0</v>
      </c>
      <c r="M416" s="781">
        <f>VLOOKUP($J411,'17-1（所得細目表)'!$B$9:$M$78,12,0)</f>
        <v>0</v>
      </c>
    </row>
    <row r="418" spans="2:13">
      <c r="C418" s="73" t="s">
        <v>331</v>
      </c>
    </row>
    <row r="420" spans="2:13">
      <c r="B420" s="780"/>
      <c r="C420" s="780"/>
      <c r="D420" s="780"/>
      <c r="E420" s="780"/>
      <c r="F420" s="780"/>
      <c r="G420" s="780"/>
      <c r="H420" s="780"/>
      <c r="I420" s="780"/>
      <c r="J420" s="780"/>
      <c r="K420" s="780"/>
      <c r="L420" s="780"/>
      <c r="M420" s="780"/>
    </row>
    <row r="422" spans="2:13" ht="14.4">
      <c r="E422" s="787">
        <f>'2（収支報告書)'!$A$9</f>
        <v>7</v>
      </c>
      <c r="F422" s="787"/>
      <c r="G422" s="787"/>
      <c r="H422" s="787"/>
      <c r="I422" s="787"/>
      <c r="J422" s="787"/>
    </row>
    <row r="424" spans="2:13" ht="12.75" customHeight="1">
      <c r="J424" s="788"/>
    </row>
    <row r="425" spans="2:13" ht="13.5" customHeight="1">
      <c r="F425" s="788" t="s">
        <v>59</v>
      </c>
      <c r="G425" s="789" t="str">
        <f>IF($J425="","",'2（収支報告書)'!$E$6)</f>
        <v/>
      </c>
      <c r="H425" s="793" t="s">
        <v>321</v>
      </c>
      <c r="I425" s="793"/>
      <c r="J425" s="798" t="str">
        <f>IF('17-1（所得細目表)'!$B39="","",'17-1（所得細目表)'!$B39)</f>
        <v/>
      </c>
      <c r="L425" s="788">
        <f>VLOOKUP($J425,'17-1（所得細目表)'!$B$9:$M$78,2,0)</f>
        <v>0</v>
      </c>
      <c r="M425" s="800" t="s">
        <v>322</v>
      </c>
    </row>
    <row r="426" spans="2:13">
      <c r="D426" s="785"/>
      <c r="K426" s="785"/>
    </row>
    <row r="427" spans="2:13">
      <c r="B427" s="776" t="s">
        <v>229</v>
      </c>
      <c r="C427" s="782" t="s">
        <v>169</v>
      </c>
      <c r="E427" s="776" t="s">
        <v>301</v>
      </c>
      <c r="F427" s="776" t="s">
        <v>303</v>
      </c>
      <c r="G427" s="790"/>
      <c r="H427" s="794"/>
      <c r="I427" s="790" t="s">
        <v>44</v>
      </c>
      <c r="J427" s="782" t="s">
        <v>93</v>
      </c>
      <c r="L427" s="776" t="s">
        <v>289</v>
      </c>
      <c r="M427" s="801"/>
    </row>
    <row r="428" spans="2:13">
      <c r="B428" s="777" t="s">
        <v>176</v>
      </c>
      <c r="C428" s="783" t="s">
        <v>10</v>
      </c>
      <c r="E428" s="777" t="s">
        <v>143</v>
      </c>
      <c r="F428" s="777" t="s">
        <v>326</v>
      </c>
      <c r="G428" s="791" t="s">
        <v>180</v>
      </c>
      <c r="H428" s="795" t="s">
        <v>329</v>
      </c>
      <c r="I428" s="797" t="s">
        <v>78</v>
      </c>
      <c r="J428" s="783" t="s">
        <v>307</v>
      </c>
      <c r="L428" s="777" t="s">
        <v>308</v>
      </c>
      <c r="M428" s="783" t="s">
        <v>305</v>
      </c>
    </row>
    <row r="429" spans="2:13">
      <c r="B429" s="778"/>
      <c r="C429" s="784" t="s">
        <v>310</v>
      </c>
      <c r="D429" s="786"/>
      <c r="E429" s="778" t="s">
        <v>311</v>
      </c>
      <c r="F429" s="778"/>
      <c r="G429" s="792" t="s">
        <v>105</v>
      </c>
      <c r="H429" s="796" t="s">
        <v>330</v>
      </c>
      <c r="I429" s="77" t="s">
        <v>315</v>
      </c>
      <c r="J429" s="784"/>
      <c r="K429" s="799"/>
      <c r="L429" s="778" t="s">
        <v>317</v>
      </c>
      <c r="M429" s="784" t="s">
        <v>319</v>
      </c>
    </row>
    <row r="430" spans="2:13" ht="30.75" customHeight="1">
      <c r="B430" s="781" t="str">
        <f>VLOOKUP($J425,'17-1（所得細目表)'!$B$9:$M$78,3,0)</f>
        <v/>
      </c>
      <c r="C430" s="781" t="str">
        <f>VLOOKUP($J425,'17-1（所得細目表)'!$B$9:$M$78,4,0)</f>
        <v/>
      </c>
      <c r="D430" s="781"/>
      <c r="E430" s="781">
        <f>VLOOKUP($J425,'17-1（所得細目表)'!$B$9:$M$78,5,0)</f>
        <v>0</v>
      </c>
      <c r="F430" s="781">
        <f>VLOOKUP($J425,'17-1（所得細目表)'!$B$9:$M$78,6,0)</f>
        <v>0</v>
      </c>
      <c r="G430" s="781">
        <f>VLOOKUP($J425,'17-1（所得細目表)'!$B$9:$M$78,7,0)</f>
        <v>0</v>
      </c>
      <c r="H430" s="781">
        <f>VLOOKUP($J425,'17-1（所得細目表)'!$B$9:$M$78,8,0)</f>
        <v>0</v>
      </c>
      <c r="I430" s="781">
        <f>VLOOKUP($J425,'17-1（所得細目表)'!$B$9:$M$78,9,0)</f>
        <v>0</v>
      </c>
      <c r="J430" s="781" t="str">
        <f>VLOOKUP($J425,'17-1（所得細目表)'!$B$9:$M$78,10,0)</f>
        <v/>
      </c>
      <c r="K430" s="781"/>
      <c r="L430" s="781">
        <f>VLOOKUP($J425,'17-1（所得細目表)'!$B$9:$M$78,11,0)</f>
        <v>0</v>
      </c>
      <c r="M430" s="781">
        <f>VLOOKUP($J425,'17-1（所得細目表)'!$B$9:$M$78,12,0)</f>
        <v>0</v>
      </c>
    </row>
    <row r="432" spans="2:13">
      <c r="C432" s="73" t="s">
        <v>331</v>
      </c>
    </row>
    <row r="434" spans="2:13">
      <c r="B434" s="780"/>
      <c r="C434" s="780"/>
      <c r="D434" s="780"/>
      <c r="E434" s="780"/>
      <c r="F434" s="780"/>
      <c r="G434" s="780"/>
      <c r="H434" s="780"/>
      <c r="I434" s="780"/>
      <c r="J434" s="780"/>
      <c r="K434" s="780"/>
      <c r="L434" s="780"/>
      <c r="M434" s="780"/>
    </row>
    <row r="436" spans="2:13" ht="14.4">
      <c r="E436" s="787">
        <f>'2（収支報告書)'!$A$9</f>
        <v>7</v>
      </c>
      <c r="F436" s="787"/>
      <c r="G436" s="787"/>
      <c r="H436" s="787"/>
      <c r="I436" s="787"/>
      <c r="J436" s="787"/>
    </row>
    <row r="438" spans="2:13" ht="12.75" customHeight="1">
      <c r="J438" s="788"/>
    </row>
    <row r="439" spans="2:13" ht="13.5" customHeight="1">
      <c r="F439" s="788" t="s">
        <v>59</v>
      </c>
      <c r="G439" s="789" t="str">
        <f>IF($J439="","",'2（収支報告書)'!$E$6)</f>
        <v/>
      </c>
      <c r="H439" s="793" t="s">
        <v>321</v>
      </c>
      <c r="I439" s="793"/>
      <c r="J439" s="798" t="str">
        <f>IF('17-1（所得細目表)'!$B40="","",'17-1（所得細目表)'!$B40)</f>
        <v/>
      </c>
      <c r="L439" s="788">
        <f>VLOOKUP($J439,'17-1（所得細目表)'!$B$9:$M$78,2,0)</f>
        <v>0</v>
      </c>
      <c r="M439" s="800" t="s">
        <v>322</v>
      </c>
    </row>
    <row r="440" spans="2:13">
      <c r="D440" s="785"/>
      <c r="K440" s="785"/>
    </row>
    <row r="441" spans="2:13">
      <c r="B441" s="776" t="s">
        <v>229</v>
      </c>
      <c r="C441" s="782" t="s">
        <v>169</v>
      </c>
      <c r="E441" s="776" t="s">
        <v>301</v>
      </c>
      <c r="F441" s="776" t="s">
        <v>303</v>
      </c>
      <c r="G441" s="790"/>
      <c r="H441" s="794"/>
      <c r="I441" s="790" t="s">
        <v>44</v>
      </c>
      <c r="J441" s="782" t="s">
        <v>93</v>
      </c>
      <c r="L441" s="776" t="s">
        <v>289</v>
      </c>
      <c r="M441" s="801"/>
    </row>
    <row r="442" spans="2:13">
      <c r="B442" s="777" t="s">
        <v>176</v>
      </c>
      <c r="C442" s="783" t="s">
        <v>10</v>
      </c>
      <c r="E442" s="777" t="s">
        <v>143</v>
      </c>
      <c r="F442" s="777" t="s">
        <v>326</v>
      </c>
      <c r="G442" s="791" t="s">
        <v>180</v>
      </c>
      <c r="H442" s="795" t="s">
        <v>329</v>
      </c>
      <c r="I442" s="797" t="s">
        <v>78</v>
      </c>
      <c r="J442" s="783" t="s">
        <v>307</v>
      </c>
      <c r="L442" s="777" t="s">
        <v>308</v>
      </c>
      <c r="M442" s="783" t="s">
        <v>305</v>
      </c>
    </row>
    <row r="443" spans="2:13">
      <c r="B443" s="778"/>
      <c r="C443" s="784" t="s">
        <v>310</v>
      </c>
      <c r="D443" s="786"/>
      <c r="E443" s="778" t="s">
        <v>311</v>
      </c>
      <c r="F443" s="778"/>
      <c r="G443" s="792" t="s">
        <v>105</v>
      </c>
      <c r="H443" s="796" t="s">
        <v>330</v>
      </c>
      <c r="I443" s="77" t="s">
        <v>315</v>
      </c>
      <c r="J443" s="784"/>
      <c r="K443" s="799"/>
      <c r="L443" s="778" t="s">
        <v>317</v>
      </c>
      <c r="M443" s="784" t="s">
        <v>319</v>
      </c>
    </row>
    <row r="444" spans="2:13" ht="30.75" customHeight="1">
      <c r="B444" s="781" t="str">
        <f>VLOOKUP($J439,'17-1（所得細目表)'!$B$9:$M$78,3,0)</f>
        <v/>
      </c>
      <c r="C444" s="781" t="str">
        <f>VLOOKUP($J439,'17-1（所得細目表)'!$B$9:$M$78,4,0)</f>
        <v/>
      </c>
      <c r="D444" s="781"/>
      <c r="E444" s="781">
        <f>VLOOKUP($J439,'17-1（所得細目表)'!$B$9:$M$78,5,0)</f>
        <v>0</v>
      </c>
      <c r="F444" s="781">
        <f>VLOOKUP($J439,'17-1（所得細目表)'!$B$9:$M$78,6,0)</f>
        <v>0</v>
      </c>
      <c r="G444" s="781">
        <f>VLOOKUP($J439,'17-1（所得細目表)'!$B$9:$M$78,7,0)</f>
        <v>0</v>
      </c>
      <c r="H444" s="781">
        <f>VLOOKUP($J439,'17-1（所得細目表)'!$B$9:$M$78,8,0)</f>
        <v>0</v>
      </c>
      <c r="I444" s="781">
        <f>VLOOKUP($J439,'17-1（所得細目表)'!$B$9:$M$78,9,0)</f>
        <v>0</v>
      </c>
      <c r="J444" s="781" t="str">
        <f>VLOOKUP($J439,'17-1（所得細目表)'!$B$9:$M$78,10,0)</f>
        <v/>
      </c>
      <c r="K444" s="781"/>
      <c r="L444" s="781">
        <f>VLOOKUP($J439,'17-1（所得細目表)'!$B$9:$M$78,11,0)</f>
        <v>0</v>
      </c>
      <c r="M444" s="781">
        <f>VLOOKUP($J439,'17-1（所得細目表)'!$B$9:$M$78,12,0)</f>
        <v>0</v>
      </c>
    </row>
    <row r="446" spans="2:13">
      <c r="C446" s="73" t="s">
        <v>331</v>
      </c>
    </row>
    <row r="448" spans="2:13">
      <c r="B448" s="780"/>
      <c r="C448" s="780"/>
      <c r="D448" s="780"/>
      <c r="E448" s="780"/>
      <c r="F448" s="780"/>
      <c r="G448" s="780"/>
      <c r="H448" s="780"/>
      <c r="I448" s="780"/>
      <c r="J448" s="780"/>
      <c r="K448" s="780"/>
      <c r="L448" s="780"/>
      <c r="M448" s="780"/>
    </row>
    <row r="450" spans="2:13" ht="14.4">
      <c r="E450" s="787">
        <f>'2（収支報告書)'!$A$9</f>
        <v>7</v>
      </c>
      <c r="F450" s="787"/>
      <c r="G450" s="787"/>
      <c r="H450" s="787"/>
      <c r="I450" s="787"/>
      <c r="J450" s="787"/>
    </row>
    <row r="452" spans="2:13" ht="12.75" customHeight="1">
      <c r="J452" s="788"/>
    </row>
    <row r="453" spans="2:13" ht="13.5" customHeight="1">
      <c r="F453" s="788" t="s">
        <v>59</v>
      </c>
      <c r="G453" s="789" t="str">
        <f>IF($J453="","",'2（収支報告書)'!$E$6)</f>
        <v/>
      </c>
      <c r="H453" s="793" t="s">
        <v>321</v>
      </c>
      <c r="I453" s="793"/>
      <c r="J453" s="798" t="str">
        <f>IF('17-1（所得細目表)'!$B41="","",'17-1（所得細目表)'!$B41)</f>
        <v/>
      </c>
      <c r="L453" s="788">
        <f>VLOOKUP($J453,'17-1（所得細目表)'!$B$9:$M$78,2,0)</f>
        <v>0</v>
      </c>
      <c r="M453" s="800" t="s">
        <v>322</v>
      </c>
    </row>
    <row r="454" spans="2:13">
      <c r="D454" s="785"/>
      <c r="K454" s="785"/>
    </row>
    <row r="455" spans="2:13">
      <c r="B455" s="776" t="s">
        <v>229</v>
      </c>
      <c r="C455" s="782" t="s">
        <v>169</v>
      </c>
      <c r="E455" s="776" t="s">
        <v>301</v>
      </c>
      <c r="F455" s="776" t="s">
        <v>303</v>
      </c>
      <c r="G455" s="790"/>
      <c r="H455" s="794"/>
      <c r="I455" s="790" t="s">
        <v>44</v>
      </c>
      <c r="J455" s="782" t="s">
        <v>93</v>
      </c>
      <c r="L455" s="776" t="s">
        <v>289</v>
      </c>
      <c r="M455" s="801"/>
    </row>
    <row r="456" spans="2:13">
      <c r="B456" s="777" t="s">
        <v>176</v>
      </c>
      <c r="C456" s="783" t="s">
        <v>10</v>
      </c>
      <c r="E456" s="777" t="s">
        <v>143</v>
      </c>
      <c r="F456" s="777" t="s">
        <v>326</v>
      </c>
      <c r="G456" s="791" t="s">
        <v>180</v>
      </c>
      <c r="H456" s="795" t="s">
        <v>329</v>
      </c>
      <c r="I456" s="797" t="s">
        <v>78</v>
      </c>
      <c r="J456" s="783" t="s">
        <v>307</v>
      </c>
      <c r="L456" s="777" t="s">
        <v>308</v>
      </c>
      <c r="M456" s="783" t="s">
        <v>305</v>
      </c>
    </row>
    <row r="457" spans="2:13">
      <c r="B457" s="778"/>
      <c r="C457" s="784" t="s">
        <v>310</v>
      </c>
      <c r="D457" s="786"/>
      <c r="E457" s="778" t="s">
        <v>311</v>
      </c>
      <c r="F457" s="778"/>
      <c r="G457" s="792" t="s">
        <v>105</v>
      </c>
      <c r="H457" s="796" t="s">
        <v>330</v>
      </c>
      <c r="I457" s="77" t="s">
        <v>315</v>
      </c>
      <c r="J457" s="784"/>
      <c r="K457" s="799"/>
      <c r="L457" s="778" t="s">
        <v>317</v>
      </c>
      <c r="M457" s="784" t="s">
        <v>319</v>
      </c>
    </row>
    <row r="458" spans="2:13" ht="30.75" customHeight="1">
      <c r="B458" s="781" t="str">
        <f>VLOOKUP($J453,'17-1（所得細目表)'!$B$9:$M$78,3,0)</f>
        <v/>
      </c>
      <c r="C458" s="781" t="str">
        <f>VLOOKUP($J453,'17-1（所得細目表)'!$B$9:$M$78,4,0)</f>
        <v/>
      </c>
      <c r="D458" s="781"/>
      <c r="E458" s="781">
        <f>VLOOKUP($J453,'17-1（所得細目表)'!$B$9:$M$78,5,0)</f>
        <v>0</v>
      </c>
      <c r="F458" s="781">
        <f>VLOOKUP($J453,'17-1（所得細目表)'!$B$9:$M$78,6,0)</f>
        <v>0</v>
      </c>
      <c r="G458" s="781">
        <f>VLOOKUP($J453,'17-1（所得細目表)'!$B$9:$M$78,7,0)</f>
        <v>0</v>
      </c>
      <c r="H458" s="781">
        <f>VLOOKUP($J453,'17-1（所得細目表)'!$B$9:$M$78,8,0)</f>
        <v>0</v>
      </c>
      <c r="I458" s="781">
        <f>VLOOKUP($J453,'17-1（所得細目表)'!$B$9:$M$78,9,0)</f>
        <v>0</v>
      </c>
      <c r="J458" s="781" t="str">
        <f>VLOOKUP($J453,'17-1（所得細目表)'!$B$9:$M$78,10,0)</f>
        <v/>
      </c>
      <c r="K458" s="781"/>
      <c r="L458" s="781">
        <f>VLOOKUP($J453,'17-1（所得細目表)'!$B$9:$M$78,11,0)</f>
        <v>0</v>
      </c>
      <c r="M458" s="781">
        <f>VLOOKUP($J453,'17-1（所得細目表)'!$B$9:$M$78,12,0)</f>
        <v>0</v>
      </c>
    </row>
    <row r="460" spans="2:13">
      <c r="C460" s="73" t="s">
        <v>331</v>
      </c>
    </row>
    <row r="462" spans="2:13">
      <c r="B462" s="780"/>
      <c r="C462" s="780"/>
      <c r="D462" s="780"/>
      <c r="E462" s="780"/>
      <c r="F462" s="780"/>
      <c r="G462" s="780"/>
      <c r="H462" s="780"/>
      <c r="I462" s="780"/>
      <c r="J462" s="780"/>
      <c r="K462" s="780"/>
      <c r="L462" s="780"/>
      <c r="M462" s="780"/>
    </row>
    <row r="464" spans="2:13" ht="14.4">
      <c r="E464" s="787">
        <f>'2（収支報告書)'!$A$9</f>
        <v>7</v>
      </c>
      <c r="F464" s="787"/>
      <c r="G464" s="787"/>
      <c r="H464" s="787"/>
      <c r="I464" s="787"/>
      <c r="J464" s="787"/>
    </row>
    <row r="466" spans="2:13" ht="12.75" customHeight="1">
      <c r="J466" s="788"/>
    </row>
    <row r="467" spans="2:13" ht="13.5" customHeight="1">
      <c r="F467" s="788" t="s">
        <v>59</v>
      </c>
      <c r="G467" s="789" t="str">
        <f>IF($J467="","",'2（収支報告書)'!$E$6)</f>
        <v/>
      </c>
      <c r="H467" s="793" t="s">
        <v>321</v>
      </c>
      <c r="I467" s="793"/>
      <c r="J467" s="798" t="str">
        <f>IF('17-1（所得細目表)'!$B42="","",'17-1（所得細目表)'!$B42)</f>
        <v/>
      </c>
      <c r="L467" s="788">
        <f>VLOOKUP($J467,'17-1（所得細目表)'!$B$9:$M$78,2,0)</f>
        <v>0</v>
      </c>
      <c r="M467" s="800" t="s">
        <v>322</v>
      </c>
    </row>
    <row r="468" spans="2:13">
      <c r="D468" s="785"/>
      <c r="K468" s="785"/>
    </row>
    <row r="469" spans="2:13">
      <c r="B469" s="776" t="s">
        <v>229</v>
      </c>
      <c r="C469" s="782" t="s">
        <v>169</v>
      </c>
      <c r="E469" s="776" t="s">
        <v>301</v>
      </c>
      <c r="F469" s="776" t="s">
        <v>303</v>
      </c>
      <c r="G469" s="790"/>
      <c r="H469" s="794"/>
      <c r="I469" s="790" t="s">
        <v>44</v>
      </c>
      <c r="J469" s="782" t="s">
        <v>93</v>
      </c>
      <c r="L469" s="776" t="s">
        <v>289</v>
      </c>
      <c r="M469" s="801"/>
    </row>
    <row r="470" spans="2:13">
      <c r="B470" s="777" t="s">
        <v>176</v>
      </c>
      <c r="C470" s="783" t="s">
        <v>10</v>
      </c>
      <c r="E470" s="777" t="s">
        <v>143</v>
      </c>
      <c r="F470" s="777" t="s">
        <v>326</v>
      </c>
      <c r="G470" s="791" t="s">
        <v>180</v>
      </c>
      <c r="H470" s="795" t="s">
        <v>329</v>
      </c>
      <c r="I470" s="797" t="s">
        <v>78</v>
      </c>
      <c r="J470" s="783" t="s">
        <v>307</v>
      </c>
      <c r="L470" s="777" t="s">
        <v>308</v>
      </c>
      <c r="M470" s="783" t="s">
        <v>305</v>
      </c>
    </row>
    <row r="471" spans="2:13">
      <c r="B471" s="778"/>
      <c r="C471" s="784" t="s">
        <v>310</v>
      </c>
      <c r="D471" s="786"/>
      <c r="E471" s="778" t="s">
        <v>311</v>
      </c>
      <c r="F471" s="778"/>
      <c r="G471" s="792" t="s">
        <v>105</v>
      </c>
      <c r="H471" s="796" t="s">
        <v>330</v>
      </c>
      <c r="I471" s="77" t="s">
        <v>315</v>
      </c>
      <c r="J471" s="784"/>
      <c r="K471" s="799"/>
      <c r="L471" s="778" t="s">
        <v>317</v>
      </c>
      <c r="M471" s="784" t="s">
        <v>319</v>
      </c>
    </row>
    <row r="472" spans="2:13" ht="30.75" customHeight="1">
      <c r="B472" s="781" t="str">
        <f>VLOOKUP($J467,'17-1（所得細目表)'!$B$9:$M$78,3,0)</f>
        <v/>
      </c>
      <c r="C472" s="781" t="str">
        <f>VLOOKUP($J467,'17-1（所得細目表)'!$B$9:$M$78,4,0)</f>
        <v/>
      </c>
      <c r="D472" s="781"/>
      <c r="E472" s="781">
        <f>VLOOKUP($J467,'17-1（所得細目表)'!$B$9:$M$78,5,0)</f>
        <v>0</v>
      </c>
      <c r="F472" s="781">
        <f>VLOOKUP($J467,'17-1（所得細目表)'!$B$9:$M$78,6,0)</f>
        <v>0</v>
      </c>
      <c r="G472" s="781">
        <f>VLOOKUP($J467,'17-1（所得細目表)'!$B$9:$M$78,7,0)</f>
        <v>0</v>
      </c>
      <c r="H472" s="781">
        <f>VLOOKUP($J467,'17-1（所得細目表)'!$B$9:$M$78,8,0)</f>
        <v>0</v>
      </c>
      <c r="I472" s="781">
        <f>VLOOKUP($J467,'17-1（所得細目表)'!$B$9:$M$78,9,0)</f>
        <v>0</v>
      </c>
      <c r="J472" s="781" t="str">
        <f>VLOOKUP($J467,'17-1（所得細目表)'!$B$9:$M$78,10,0)</f>
        <v/>
      </c>
      <c r="K472" s="781"/>
      <c r="L472" s="781">
        <f>VLOOKUP($J467,'17-1（所得細目表)'!$B$9:$M$78,11,0)</f>
        <v>0</v>
      </c>
      <c r="M472" s="781">
        <f>VLOOKUP($J467,'17-1（所得細目表)'!$B$9:$M$78,12,0)</f>
        <v>0</v>
      </c>
    </row>
    <row r="474" spans="2:13">
      <c r="C474" s="73" t="s">
        <v>331</v>
      </c>
    </row>
    <row r="476" spans="2:13">
      <c r="B476" s="780"/>
      <c r="C476" s="780"/>
      <c r="D476" s="780"/>
      <c r="E476" s="780"/>
      <c r="F476" s="780"/>
      <c r="G476" s="780"/>
      <c r="H476" s="780"/>
      <c r="I476" s="780"/>
      <c r="J476" s="780"/>
      <c r="K476" s="780"/>
      <c r="L476" s="780"/>
      <c r="M476" s="780"/>
    </row>
    <row r="478" spans="2:13" ht="14.4">
      <c r="E478" s="787">
        <f>'2（収支報告書)'!$A$9</f>
        <v>7</v>
      </c>
      <c r="F478" s="787"/>
      <c r="G478" s="787"/>
      <c r="H478" s="787"/>
      <c r="I478" s="787"/>
      <c r="J478" s="787"/>
    </row>
    <row r="480" spans="2:13" ht="12.75" customHeight="1">
      <c r="J480" s="788"/>
    </row>
    <row r="481" spans="2:13" ht="13.5" customHeight="1">
      <c r="F481" s="788" t="s">
        <v>59</v>
      </c>
      <c r="G481" s="789" t="str">
        <f>IF($J481="","",'2（収支報告書)'!$E$6)</f>
        <v/>
      </c>
      <c r="H481" s="793" t="s">
        <v>321</v>
      </c>
      <c r="I481" s="793"/>
      <c r="J481" s="798" t="str">
        <f>IF('17-1（所得細目表)'!$B43="","",'17-1（所得細目表)'!$B43)</f>
        <v/>
      </c>
      <c r="L481" s="788">
        <f>VLOOKUP($J481,'17-1（所得細目表)'!$B$9:$M$78,2,0)</f>
        <v>0</v>
      </c>
      <c r="M481" s="800" t="s">
        <v>322</v>
      </c>
    </row>
    <row r="482" spans="2:13">
      <c r="D482" s="785"/>
      <c r="K482" s="785"/>
    </row>
    <row r="483" spans="2:13">
      <c r="B483" s="776" t="s">
        <v>229</v>
      </c>
      <c r="C483" s="782" t="s">
        <v>169</v>
      </c>
      <c r="E483" s="776" t="s">
        <v>301</v>
      </c>
      <c r="F483" s="776" t="s">
        <v>303</v>
      </c>
      <c r="G483" s="790"/>
      <c r="H483" s="794"/>
      <c r="I483" s="790" t="s">
        <v>44</v>
      </c>
      <c r="J483" s="782" t="s">
        <v>93</v>
      </c>
      <c r="L483" s="776" t="s">
        <v>289</v>
      </c>
      <c r="M483" s="801"/>
    </row>
    <row r="484" spans="2:13">
      <c r="B484" s="777" t="s">
        <v>176</v>
      </c>
      <c r="C484" s="783" t="s">
        <v>10</v>
      </c>
      <c r="E484" s="777" t="s">
        <v>143</v>
      </c>
      <c r="F484" s="777" t="s">
        <v>326</v>
      </c>
      <c r="G484" s="791" t="s">
        <v>180</v>
      </c>
      <c r="H484" s="795" t="s">
        <v>329</v>
      </c>
      <c r="I484" s="797" t="s">
        <v>78</v>
      </c>
      <c r="J484" s="783" t="s">
        <v>307</v>
      </c>
      <c r="L484" s="777" t="s">
        <v>308</v>
      </c>
      <c r="M484" s="783" t="s">
        <v>305</v>
      </c>
    </row>
    <row r="485" spans="2:13">
      <c r="B485" s="778"/>
      <c r="C485" s="784" t="s">
        <v>310</v>
      </c>
      <c r="D485" s="786"/>
      <c r="E485" s="778" t="s">
        <v>311</v>
      </c>
      <c r="F485" s="778"/>
      <c r="G485" s="792" t="s">
        <v>105</v>
      </c>
      <c r="H485" s="796" t="s">
        <v>330</v>
      </c>
      <c r="I485" s="77" t="s">
        <v>315</v>
      </c>
      <c r="J485" s="784"/>
      <c r="K485" s="799"/>
      <c r="L485" s="778" t="s">
        <v>317</v>
      </c>
      <c r="M485" s="784" t="s">
        <v>319</v>
      </c>
    </row>
    <row r="486" spans="2:13" ht="30.75" customHeight="1">
      <c r="B486" s="781" t="str">
        <f>VLOOKUP($J481,'17-1（所得細目表)'!$B$9:$M$78,3,0)</f>
        <v/>
      </c>
      <c r="C486" s="781" t="str">
        <f>VLOOKUP($J481,'17-1（所得細目表)'!$B$9:$M$78,4,0)</f>
        <v/>
      </c>
      <c r="D486" s="781"/>
      <c r="E486" s="781">
        <f>VLOOKUP($J481,'17-1（所得細目表)'!$B$9:$M$78,5,0)</f>
        <v>0</v>
      </c>
      <c r="F486" s="781">
        <f>VLOOKUP($J481,'17-1（所得細目表)'!$B$9:$M$78,6,0)</f>
        <v>0</v>
      </c>
      <c r="G486" s="781">
        <f>VLOOKUP($J481,'17-1（所得細目表)'!$B$9:$M$78,7,0)</f>
        <v>0</v>
      </c>
      <c r="H486" s="781">
        <f>VLOOKUP($J481,'17-1（所得細目表)'!$B$9:$M$78,8,0)</f>
        <v>0</v>
      </c>
      <c r="I486" s="781">
        <f>VLOOKUP($J481,'17-1（所得細目表)'!$B$9:$M$78,9,0)</f>
        <v>0</v>
      </c>
      <c r="J486" s="781" t="str">
        <f>VLOOKUP($J481,'17-1（所得細目表)'!$B$9:$M$78,10,0)</f>
        <v/>
      </c>
      <c r="K486" s="781"/>
      <c r="L486" s="781">
        <f>VLOOKUP($J481,'17-1（所得細目表)'!$B$9:$M$78,11,0)</f>
        <v>0</v>
      </c>
      <c r="M486" s="781">
        <f>VLOOKUP($J481,'17-1（所得細目表)'!$B$9:$M$78,12,0)</f>
        <v>0</v>
      </c>
    </row>
    <row r="488" spans="2:13">
      <c r="C488" s="73" t="s">
        <v>331</v>
      </c>
    </row>
    <row r="490" spans="2:13">
      <c r="B490" s="780"/>
      <c r="C490" s="780"/>
      <c r="D490" s="780"/>
      <c r="E490" s="780"/>
      <c r="F490" s="780"/>
      <c r="G490" s="780"/>
      <c r="H490" s="780"/>
      <c r="I490" s="780"/>
      <c r="J490" s="780"/>
      <c r="K490" s="780"/>
      <c r="L490" s="780"/>
      <c r="M490" s="780"/>
    </row>
    <row r="492" spans="2:13" ht="14.4">
      <c r="E492" s="787">
        <f>'2（収支報告書)'!$A$9</f>
        <v>7</v>
      </c>
      <c r="F492" s="787"/>
      <c r="G492" s="787"/>
      <c r="H492" s="787"/>
      <c r="I492" s="787"/>
      <c r="J492" s="787"/>
    </row>
    <row r="494" spans="2:13" ht="12.75" customHeight="1">
      <c r="J494" s="788"/>
    </row>
    <row r="495" spans="2:13" ht="13.5" customHeight="1">
      <c r="F495" s="788" t="s">
        <v>59</v>
      </c>
      <c r="G495" s="789" t="str">
        <f>IF($J495="","",'2（収支報告書)'!$E$6)</f>
        <v/>
      </c>
      <c r="H495" s="793" t="s">
        <v>321</v>
      </c>
      <c r="I495" s="793"/>
      <c r="J495" s="798" t="str">
        <f>IF('17-1（所得細目表)'!$B44="","",'17-1（所得細目表)'!$B44)</f>
        <v/>
      </c>
      <c r="L495" s="788">
        <f>VLOOKUP($J495,'17-1（所得細目表)'!$B$9:$M$78,2,0)</f>
        <v>0</v>
      </c>
      <c r="M495" s="800" t="s">
        <v>322</v>
      </c>
    </row>
    <row r="496" spans="2:13">
      <c r="D496" s="785"/>
      <c r="K496" s="785"/>
    </row>
    <row r="497" spans="2:13">
      <c r="B497" s="776" t="s">
        <v>229</v>
      </c>
      <c r="C497" s="782" t="s">
        <v>169</v>
      </c>
      <c r="E497" s="776" t="s">
        <v>301</v>
      </c>
      <c r="F497" s="776" t="s">
        <v>303</v>
      </c>
      <c r="G497" s="790"/>
      <c r="H497" s="794"/>
      <c r="I497" s="790" t="s">
        <v>44</v>
      </c>
      <c r="J497" s="782" t="s">
        <v>93</v>
      </c>
      <c r="L497" s="776" t="s">
        <v>289</v>
      </c>
      <c r="M497" s="801"/>
    </row>
    <row r="498" spans="2:13">
      <c r="B498" s="777" t="s">
        <v>176</v>
      </c>
      <c r="C498" s="783" t="s">
        <v>10</v>
      </c>
      <c r="E498" s="777" t="s">
        <v>143</v>
      </c>
      <c r="F498" s="777" t="s">
        <v>326</v>
      </c>
      <c r="G498" s="791" t="s">
        <v>180</v>
      </c>
      <c r="H498" s="795" t="s">
        <v>329</v>
      </c>
      <c r="I498" s="797" t="s">
        <v>78</v>
      </c>
      <c r="J498" s="783" t="s">
        <v>307</v>
      </c>
      <c r="L498" s="777" t="s">
        <v>308</v>
      </c>
      <c r="M498" s="783" t="s">
        <v>305</v>
      </c>
    </row>
    <row r="499" spans="2:13">
      <c r="B499" s="778"/>
      <c r="C499" s="784" t="s">
        <v>310</v>
      </c>
      <c r="D499" s="786"/>
      <c r="E499" s="778" t="s">
        <v>311</v>
      </c>
      <c r="F499" s="778"/>
      <c r="G499" s="792" t="s">
        <v>105</v>
      </c>
      <c r="H499" s="796" t="s">
        <v>330</v>
      </c>
      <c r="I499" s="77" t="s">
        <v>315</v>
      </c>
      <c r="J499" s="784"/>
      <c r="K499" s="799"/>
      <c r="L499" s="778" t="s">
        <v>317</v>
      </c>
      <c r="M499" s="784" t="s">
        <v>319</v>
      </c>
    </row>
    <row r="500" spans="2:13" ht="30.75" customHeight="1">
      <c r="B500" s="781" t="str">
        <f>VLOOKUP($J495,'17-1（所得細目表)'!$B$9:$M$78,3,0)</f>
        <v/>
      </c>
      <c r="C500" s="781" t="str">
        <f>VLOOKUP($J495,'17-1（所得細目表)'!$B$9:$M$78,4,0)</f>
        <v/>
      </c>
      <c r="D500" s="781"/>
      <c r="E500" s="781">
        <f>VLOOKUP($J495,'17-1（所得細目表)'!$B$9:$M$78,5,0)</f>
        <v>0</v>
      </c>
      <c r="F500" s="781">
        <f>VLOOKUP($J495,'17-1（所得細目表)'!$B$9:$M$78,6,0)</f>
        <v>0</v>
      </c>
      <c r="G500" s="781">
        <f>VLOOKUP($J495,'17-1（所得細目表)'!$B$9:$M$78,7,0)</f>
        <v>0</v>
      </c>
      <c r="H500" s="781">
        <f>VLOOKUP($J495,'17-1（所得細目表)'!$B$9:$M$78,8,0)</f>
        <v>0</v>
      </c>
      <c r="I500" s="781">
        <f>VLOOKUP($J495,'17-1（所得細目表)'!$B$9:$M$78,9,0)</f>
        <v>0</v>
      </c>
      <c r="J500" s="781" t="str">
        <f>VLOOKUP($J495,'17-1（所得細目表)'!$B$9:$M$78,10,0)</f>
        <v/>
      </c>
      <c r="K500" s="781"/>
      <c r="L500" s="781">
        <f>VLOOKUP($J495,'17-1（所得細目表)'!$B$9:$M$78,11,0)</f>
        <v>0</v>
      </c>
      <c r="M500" s="781">
        <f>VLOOKUP($J495,'17-1（所得細目表)'!$B$9:$M$78,12,0)</f>
        <v>0</v>
      </c>
    </row>
    <row r="502" spans="2:13">
      <c r="C502" s="73" t="s">
        <v>331</v>
      </c>
    </row>
    <row r="504" spans="2:13">
      <c r="B504" s="780"/>
      <c r="C504" s="780"/>
      <c r="D504" s="780"/>
      <c r="E504" s="780"/>
      <c r="F504" s="780"/>
      <c r="G504" s="780"/>
      <c r="H504" s="780"/>
      <c r="I504" s="780"/>
      <c r="J504" s="780"/>
      <c r="K504" s="780"/>
      <c r="L504" s="780"/>
      <c r="M504" s="780"/>
    </row>
    <row r="506" spans="2:13" ht="14.4">
      <c r="E506" s="787">
        <f>'2（収支報告書)'!$A$9</f>
        <v>7</v>
      </c>
      <c r="F506" s="787"/>
      <c r="G506" s="787"/>
      <c r="H506" s="787"/>
      <c r="I506" s="787"/>
      <c r="J506" s="787"/>
    </row>
    <row r="508" spans="2:13" ht="12.75" customHeight="1">
      <c r="J508" s="788"/>
    </row>
    <row r="509" spans="2:13" ht="13.5" customHeight="1">
      <c r="F509" s="788" t="s">
        <v>59</v>
      </c>
      <c r="G509" s="789" t="str">
        <f>IF($J509="","",'2（収支報告書)'!$E$6)</f>
        <v/>
      </c>
      <c r="H509" s="793" t="s">
        <v>321</v>
      </c>
      <c r="I509" s="793"/>
      <c r="J509" s="798" t="str">
        <f>IF('17-1（所得細目表)'!$B45="","",'17-1（所得細目表)'!$B45)</f>
        <v/>
      </c>
      <c r="L509" s="788">
        <f>VLOOKUP($J509,'17-1（所得細目表)'!$B$9:$M$78,2,0)</f>
        <v>0</v>
      </c>
      <c r="M509" s="800" t="s">
        <v>322</v>
      </c>
    </row>
    <row r="510" spans="2:13">
      <c r="D510" s="785"/>
      <c r="K510" s="785"/>
    </row>
    <row r="511" spans="2:13">
      <c r="B511" s="776" t="s">
        <v>229</v>
      </c>
      <c r="C511" s="782" t="s">
        <v>169</v>
      </c>
      <c r="E511" s="776" t="s">
        <v>301</v>
      </c>
      <c r="F511" s="776" t="s">
        <v>303</v>
      </c>
      <c r="G511" s="790"/>
      <c r="H511" s="794"/>
      <c r="I511" s="790" t="s">
        <v>44</v>
      </c>
      <c r="J511" s="782" t="s">
        <v>93</v>
      </c>
      <c r="L511" s="776" t="s">
        <v>289</v>
      </c>
      <c r="M511" s="801"/>
    </row>
    <row r="512" spans="2:13">
      <c r="B512" s="777" t="s">
        <v>176</v>
      </c>
      <c r="C512" s="783" t="s">
        <v>10</v>
      </c>
      <c r="E512" s="777" t="s">
        <v>143</v>
      </c>
      <c r="F512" s="777" t="s">
        <v>326</v>
      </c>
      <c r="G512" s="791" t="s">
        <v>180</v>
      </c>
      <c r="H512" s="795" t="s">
        <v>329</v>
      </c>
      <c r="I512" s="797" t="s">
        <v>78</v>
      </c>
      <c r="J512" s="783" t="s">
        <v>307</v>
      </c>
      <c r="L512" s="777" t="s">
        <v>308</v>
      </c>
      <c r="M512" s="783" t="s">
        <v>305</v>
      </c>
    </row>
    <row r="513" spans="2:13">
      <c r="B513" s="778"/>
      <c r="C513" s="784" t="s">
        <v>310</v>
      </c>
      <c r="D513" s="786"/>
      <c r="E513" s="778" t="s">
        <v>311</v>
      </c>
      <c r="F513" s="778"/>
      <c r="G513" s="792" t="s">
        <v>105</v>
      </c>
      <c r="H513" s="796" t="s">
        <v>330</v>
      </c>
      <c r="I513" s="77" t="s">
        <v>315</v>
      </c>
      <c r="J513" s="784"/>
      <c r="K513" s="799"/>
      <c r="L513" s="778" t="s">
        <v>317</v>
      </c>
      <c r="M513" s="784" t="s">
        <v>319</v>
      </c>
    </row>
    <row r="514" spans="2:13" s="775" customFormat="1" ht="30.75" customHeight="1">
      <c r="B514" s="779" t="str">
        <f>VLOOKUP($J509,'17-1（所得細目表)'!$B$9:$M$78,3,0)</f>
        <v/>
      </c>
      <c r="C514" s="779" t="str">
        <f>VLOOKUP($J509,'17-1（所得細目表)'!$B$9:$M$78,4,0)</f>
        <v/>
      </c>
      <c r="D514" s="779"/>
      <c r="E514" s="779">
        <f>VLOOKUP($J509,'17-1（所得細目表)'!$B$9:$M$78,5,0)</f>
        <v>0</v>
      </c>
      <c r="F514" s="779">
        <f>VLOOKUP($J509,'17-1（所得細目表)'!$B$9:$M$78,6,0)</f>
        <v>0</v>
      </c>
      <c r="G514" s="779">
        <f>VLOOKUP($J509,'17-1（所得細目表)'!$B$9:$M$78,7,0)</f>
        <v>0</v>
      </c>
      <c r="H514" s="779">
        <f>VLOOKUP($J509,'17-1（所得細目表)'!$B$9:$M$78,8,0)</f>
        <v>0</v>
      </c>
      <c r="I514" s="779">
        <f>VLOOKUP($J509,'17-1（所得細目表)'!$B$9:$M$78,9,0)</f>
        <v>0</v>
      </c>
      <c r="J514" s="779" t="str">
        <f>VLOOKUP($J509,'17-1（所得細目表)'!$B$9:$M$78,10,0)</f>
        <v/>
      </c>
      <c r="K514" s="779"/>
      <c r="L514" s="779">
        <f>VLOOKUP($J509,'17-1（所得細目表)'!$B$9:$M$78,11,0)</f>
        <v>0</v>
      </c>
      <c r="M514" s="779">
        <f>VLOOKUP($J509,'17-1（所得細目表)'!$B$9:$M$78,12,0)</f>
        <v>0</v>
      </c>
    </row>
    <row r="516" spans="2:13">
      <c r="C516" s="73" t="s">
        <v>331</v>
      </c>
    </row>
    <row r="518" spans="2:13">
      <c r="B518" s="780"/>
      <c r="C518" s="780"/>
      <c r="D518" s="780"/>
      <c r="E518" s="780"/>
      <c r="F518" s="780"/>
      <c r="G518" s="780"/>
      <c r="H518" s="780"/>
      <c r="I518" s="780"/>
      <c r="J518" s="780"/>
      <c r="K518" s="780"/>
      <c r="L518" s="780"/>
      <c r="M518" s="780"/>
    </row>
    <row r="520" spans="2:13" ht="14.4">
      <c r="E520" s="787">
        <f>'2（収支報告書)'!$A$9</f>
        <v>7</v>
      </c>
      <c r="F520" s="787"/>
      <c r="G520" s="787"/>
      <c r="H520" s="787"/>
      <c r="I520" s="787"/>
      <c r="J520" s="787"/>
    </row>
    <row r="522" spans="2:13" ht="12.75" customHeight="1">
      <c r="J522" s="788"/>
    </row>
    <row r="523" spans="2:13" ht="13.5" customHeight="1">
      <c r="F523" s="788" t="s">
        <v>59</v>
      </c>
      <c r="G523" s="789" t="str">
        <f>IF($J523="","",'2（収支報告書)'!$E$6)</f>
        <v/>
      </c>
      <c r="H523" s="793" t="s">
        <v>321</v>
      </c>
      <c r="I523" s="793"/>
      <c r="J523" s="798" t="str">
        <f>IF('17-1（所得細目表)'!$B46="","",'17-1（所得細目表)'!$B46)</f>
        <v/>
      </c>
      <c r="L523" s="788">
        <f>VLOOKUP($J523,'17-1（所得細目表)'!$B$9:$M$78,2,0)</f>
        <v>0</v>
      </c>
      <c r="M523" s="800" t="s">
        <v>322</v>
      </c>
    </row>
    <row r="524" spans="2:13">
      <c r="D524" s="785"/>
      <c r="K524" s="785"/>
    </row>
    <row r="525" spans="2:13">
      <c r="B525" s="776" t="s">
        <v>229</v>
      </c>
      <c r="C525" s="782" t="s">
        <v>169</v>
      </c>
      <c r="E525" s="776" t="s">
        <v>301</v>
      </c>
      <c r="F525" s="776" t="s">
        <v>303</v>
      </c>
      <c r="G525" s="790"/>
      <c r="H525" s="794"/>
      <c r="I525" s="790" t="s">
        <v>44</v>
      </c>
      <c r="J525" s="782" t="s">
        <v>93</v>
      </c>
      <c r="L525" s="776" t="s">
        <v>289</v>
      </c>
      <c r="M525" s="801"/>
    </row>
    <row r="526" spans="2:13">
      <c r="B526" s="777" t="s">
        <v>176</v>
      </c>
      <c r="C526" s="783" t="s">
        <v>10</v>
      </c>
      <c r="E526" s="777" t="s">
        <v>143</v>
      </c>
      <c r="F526" s="777" t="s">
        <v>326</v>
      </c>
      <c r="G526" s="791" t="s">
        <v>180</v>
      </c>
      <c r="H526" s="795" t="s">
        <v>329</v>
      </c>
      <c r="I526" s="797" t="s">
        <v>78</v>
      </c>
      <c r="J526" s="783" t="s">
        <v>307</v>
      </c>
      <c r="L526" s="777" t="s">
        <v>308</v>
      </c>
      <c r="M526" s="783" t="s">
        <v>305</v>
      </c>
    </row>
    <row r="527" spans="2:13">
      <c r="B527" s="778"/>
      <c r="C527" s="784" t="s">
        <v>310</v>
      </c>
      <c r="D527" s="786"/>
      <c r="E527" s="778" t="s">
        <v>311</v>
      </c>
      <c r="F527" s="778"/>
      <c r="G527" s="792" t="s">
        <v>105</v>
      </c>
      <c r="H527" s="796" t="s">
        <v>330</v>
      </c>
      <c r="I527" s="77" t="s">
        <v>315</v>
      </c>
      <c r="J527" s="784"/>
      <c r="K527" s="799"/>
      <c r="L527" s="778" t="s">
        <v>317</v>
      </c>
      <c r="M527" s="784" t="s">
        <v>319</v>
      </c>
    </row>
    <row r="528" spans="2:13" ht="30.75" customHeight="1">
      <c r="B528" s="781" t="str">
        <f>VLOOKUP($J523,'17-1（所得細目表)'!$B$9:$M$78,3,0)</f>
        <v/>
      </c>
      <c r="C528" s="781" t="str">
        <f>VLOOKUP($J523,'17-1（所得細目表)'!$B$9:$M$78,4,0)</f>
        <v/>
      </c>
      <c r="D528" s="781"/>
      <c r="E528" s="781">
        <f>VLOOKUP($J523,'17-1（所得細目表)'!$B$9:$M$78,5,0)</f>
        <v>0</v>
      </c>
      <c r="F528" s="781">
        <f>VLOOKUP($J523,'17-1（所得細目表)'!$B$9:$M$78,6,0)</f>
        <v>0</v>
      </c>
      <c r="G528" s="781">
        <f>VLOOKUP($J523,'17-1（所得細目表)'!$B$9:$M$78,7,0)</f>
        <v>0</v>
      </c>
      <c r="H528" s="781">
        <f>VLOOKUP($J523,'17-1（所得細目表)'!$B$9:$M$78,8,0)</f>
        <v>0</v>
      </c>
      <c r="I528" s="781">
        <f>VLOOKUP($J523,'17-1（所得細目表)'!$B$9:$M$78,9,0)</f>
        <v>0</v>
      </c>
      <c r="J528" s="781" t="str">
        <f>VLOOKUP($J523,'17-1（所得細目表)'!$B$9:$M$78,10,0)</f>
        <v/>
      </c>
      <c r="K528" s="781"/>
      <c r="L528" s="781">
        <f>VLOOKUP($J523,'17-1（所得細目表)'!$B$9:$M$78,11,0)</f>
        <v>0</v>
      </c>
      <c r="M528" s="781">
        <f>VLOOKUP($J523,'17-1（所得細目表)'!$B$9:$M$78,12,0)</f>
        <v>0</v>
      </c>
    </row>
    <row r="530" spans="2:13">
      <c r="C530" s="73" t="s">
        <v>331</v>
      </c>
    </row>
    <row r="532" spans="2:13">
      <c r="B532" s="780"/>
      <c r="C532" s="780"/>
      <c r="D532" s="780"/>
      <c r="E532" s="780"/>
      <c r="F532" s="780"/>
      <c r="G532" s="780"/>
      <c r="H532" s="780"/>
      <c r="I532" s="780"/>
      <c r="J532" s="780"/>
      <c r="K532" s="780"/>
      <c r="L532" s="780"/>
      <c r="M532" s="780"/>
    </row>
    <row r="534" spans="2:13" ht="14.4">
      <c r="E534" s="787">
        <f>'2（収支報告書)'!$A$9</f>
        <v>7</v>
      </c>
      <c r="F534" s="787"/>
      <c r="G534" s="787"/>
      <c r="H534" s="787"/>
      <c r="I534" s="787"/>
      <c r="J534" s="787"/>
    </row>
    <row r="536" spans="2:13" ht="12.75" customHeight="1">
      <c r="J536" s="788"/>
    </row>
    <row r="537" spans="2:13" ht="13.5" customHeight="1">
      <c r="F537" s="788" t="s">
        <v>59</v>
      </c>
      <c r="G537" s="789" t="str">
        <f>IF($J537="","",'2（収支報告書)'!$E$6)</f>
        <v/>
      </c>
      <c r="H537" s="793" t="s">
        <v>321</v>
      </c>
      <c r="I537" s="793"/>
      <c r="J537" s="798" t="str">
        <f>IF('17-1（所得細目表)'!$B47="","",'17-1（所得細目表)'!$B47)</f>
        <v/>
      </c>
      <c r="L537" s="788">
        <f>VLOOKUP($J537,'17-1（所得細目表)'!$B$9:$M$78,2,0)</f>
        <v>0</v>
      </c>
      <c r="M537" s="800" t="s">
        <v>322</v>
      </c>
    </row>
    <row r="538" spans="2:13">
      <c r="D538" s="785"/>
      <c r="K538" s="785"/>
    </row>
    <row r="539" spans="2:13">
      <c r="B539" s="776" t="s">
        <v>229</v>
      </c>
      <c r="C539" s="782" t="s">
        <v>169</v>
      </c>
      <c r="E539" s="776" t="s">
        <v>301</v>
      </c>
      <c r="F539" s="776" t="s">
        <v>303</v>
      </c>
      <c r="G539" s="790"/>
      <c r="H539" s="794"/>
      <c r="I539" s="790" t="s">
        <v>44</v>
      </c>
      <c r="J539" s="782" t="s">
        <v>93</v>
      </c>
      <c r="L539" s="776" t="s">
        <v>289</v>
      </c>
      <c r="M539" s="801"/>
    </row>
    <row r="540" spans="2:13">
      <c r="B540" s="777" t="s">
        <v>176</v>
      </c>
      <c r="C540" s="783" t="s">
        <v>10</v>
      </c>
      <c r="E540" s="777" t="s">
        <v>143</v>
      </c>
      <c r="F540" s="777" t="s">
        <v>326</v>
      </c>
      <c r="G540" s="791" t="s">
        <v>180</v>
      </c>
      <c r="H540" s="795" t="s">
        <v>329</v>
      </c>
      <c r="I540" s="797" t="s">
        <v>78</v>
      </c>
      <c r="J540" s="783" t="s">
        <v>307</v>
      </c>
      <c r="L540" s="777" t="s">
        <v>308</v>
      </c>
      <c r="M540" s="783" t="s">
        <v>305</v>
      </c>
    </row>
    <row r="541" spans="2:13">
      <c r="B541" s="778"/>
      <c r="C541" s="784" t="s">
        <v>310</v>
      </c>
      <c r="D541" s="786"/>
      <c r="E541" s="778" t="s">
        <v>311</v>
      </c>
      <c r="F541" s="778"/>
      <c r="G541" s="792" t="s">
        <v>105</v>
      </c>
      <c r="H541" s="796" t="s">
        <v>330</v>
      </c>
      <c r="I541" s="77" t="s">
        <v>315</v>
      </c>
      <c r="J541" s="784"/>
      <c r="K541" s="799"/>
      <c r="L541" s="778" t="s">
        <v>317</v>
      </c>
      <c r="M541" s="784" t="s">
        <v>319</v>
      </c>
    </row>
    <row r="542" spans="2:13" ht="30.75" customHeight="1">
      <c r="B542" s="781" t="str">
        <f>VLOOKUP($J537,'17-1（所得細目表)'!$B$9:$M$78,3,0)</f>
        <v/>
      </c>
      <c r="C542" s="781" t="str">
        <f>VLOOKUP($J537,'17-1（所得細目表)'!$B$9:$M$78,4,0)</f>
        <v/>
      </c>
      <c r="D542" s="781"/>
      <c r="E542" s="781">
        <f>VLOOKUP($J537,'17-1（所得細目表)'!$B$9:$M$78,5,0)</f>
        <v>0</v>
      </c>
      <c r="F542" s="781">
        <f>VLOOKUP($J537,'17-1（所得細目表)'!$B$9:$M$78,6,0)</f>
        <v>0</v>
      </c>
      <c r="G542" s="781">
        <f>VLOOKUP($J537,'17-1（所得細目表)'!$B$9:$M$78,7,0)</f>
        <v>0</v>
      </c>
      <c r="H542" s="781">
        <f>VLOOKUP($J537,'17-1（所得細目表)'!$B$9:$M$78,8,0)</f>
        <v>0</v>
      </c>
      <c r="I542" s="781">
        <f>VLOOKUP($J537,'17-1（所得細目表)'!$B$9:$M$78,9,0)</f>
        <v>0</v>
      </c>
      <c r="J542" s="781" t="str">
        <f>VLOOKUP($J537,'17-1（所得細目表)'!$B$9:$M$78,10,0)</f>
        <v/>
      </c>
      <c r="K542" s="781"/>
      <c r="L542" s="781">
        <f>VLOOKUP($J537,'17-1（所得細目表)'!$B$9:$M$78,11,0)</f>
        <v>0</v>
      </c>
      <c r="M542" s="781">
        <f>VLOOKUP($J537,'17-1（所得細目表)'!$B$9:$M$78,12,0)</f>
        <v>0</v>
      </c>
    </row>
    <row r="544" spans="2:13">
      <c r="C544" s="73" t="s">
        <v>331</v>
      </c>
    </row>
    <row r="546" spans="2:13">
      <c r="B546" s="780"/>
      <c r="C546" s="780"/>
      <c r="D546" s="780"/>
      <c r="E546" s="780"/>
      <c r="F546" s="780"/>
      <c r="G546" s="780"/>
      <c r="H546" s="780"/>
      <c r="I546" s="780"/>
      <c r="J546" s="780"/>
      <c r="K546" s="780"/>
      <c r="L546" s="780"/>
      <c r="M546" s="780"/>
    </row>
    <row r="548" spans="2:13" ht="14.4">
      <c r="E548" s="787">
        <f>'2（収支報告書)'!$A$9</f>
        <v>7</v>
      </c>
      <c r="F548" s="787"/>
      <c r="G548" s="787"/>
      <c r="H548" s="787"/>
      <c r="I548" s="787"/>
      <c r="J548" s="787"/>
    </row>
    <row r="550" spans="2:13" ht="12.75" customHeight="1">
      <c r="J550" s="788"/>
    </row>
    <row r="551" spans="2:13" ht="13.5" customHeight="1">
      <c r="F551" s="788" t="s">
        <v>59</v>
      </c>
      <c r="G551" s="789" t="str">
        <f>IF($J551="","",'2（収支報告書)'!$E$6)</f>
        <v/>
      </c>
      <c r="H551" s="793" t="s">
        <v>321</v>
      </c>
      <c r="I551" s="793"/>
      <c r="J551" s="798" t="str">
        <f>IF('17-1（所得細目表)'!$B48="","",'17-1（所得細目表)'!$B48)</f>
        <v/>
      </c>
      <c r="L551" s="788">
        <f>VLOOKUP($J551,'17-1（所得細目表)'!$B$9:$M$78,2,0)</f>
        <v>0</v>
      </c>
      <c r="M551" s="800" t="s">
        <v>322</v>
      </c>
    </row>
    <row r="552" spans="2:13">
      <c r="D552" s="785"/>
      <c r="K552" s="785"/>
    </row>
    <row r="553" spans="2:13">
      <c r="B553" s="776" t="s">
        <v>229</v>
      </c>
      <c r="C553" s="782" t="s">
        <v>169</v>
      </c>
      <c r="E553" s="776" t="s">
        <v>301</v>
      </c>
      <c r="F553" s="776" t="s">
        <v>303</v>
      </c>
      <c r="G553" s="790"/>
      <c r="H553" s="794"/>
      <c r="I553" s="790" t="s">
        <v>44</v>
      </c>
      <c r="J553" s="782" t="s">
        <v>93</v>
      </c>
      <c r="L553" s="776" t="s">
        <v>289</v>
      </c>
      <c r="M553" s="801"/>
    </row>
    <row r="554" spans="2:13">
      <c r="B554" s="777" t="s">
        <v>176</v>
      </c>
      <c r="C554" s="783" t="s">
        <v>10</v>
      </c>
      <c r="E554" s="777" t="s">
        <v>143</v>
      </c>
      <c r="F554" s="777" t="s">
        <v>326</v>
      </c>
      <c r="G554" s="791" t="s">
        <v>180</v>
      </c>
      <c r="H554" s="795" t="s">
        <v>329</v>
      </c>
      <c r="I554" s="797" t="s">
        <v>78</v>
      </c>
      <c r="J554" s="783" t="s">
        <v>307</v>
      </c>
      <c r="L554" s="777" t="s">
        <v>308</v>
      </c>
      <c r="M554" s="783" t="s">
        <v>305</v>
      </c>
    </row>
    <row r="555" spans="2:13">
      <c r="B555" s="778"/>
      <c r="C555" s="784" t="s">
        <v>310</v>
      </c>
      <c r="D555" s="786"/>
      <c r="E555" s="778" t="s">
        <v>311</v>
      </c>
      <c r="F555" s="778"/>
      <c r="G555" s="792" t="s">
        <v>105</v>
      </c>
      <c r="H555" s="796" t="s">
        <v>330</v>
      </c>
      <c r="I555" s="77" t="s">
        <v>315</v>
      </c>
      <c r="J555" s="784"/>
      <c r="K555" s="799"/>
      <c r="L555" s="778" t="s">
        <v>317</v>
      </c>
      <c r="M555" s="784" t="s">
        <v>319</v>
      </c>
    </row>
    <row r="556" spans="2:13" ht="30.75" customHeight="1">
      <c r="B556" s="781" t="str">
        <f>VLOOKUP($J551,'17-1（所得細目表)'!$B$9:$M$78,3,0)</f>
        <v/>
      </c>
      <c r="C556" s="781" t="str">
        <f>VLOOKUP($J551,'17-1（所得細目表)'!$B$9:$M$78,4,0)</f>
        <v/>
      </c>
      <c r="D556" s="781"/>
      <c r="E556" s="781">
        <f>VLOOKUP($J551,'17-1（所得細目表)'!$B$9:$M$78,5,0)</f>
        <v>0</v>
      </c>
      <c r="F556" s="781">
        <f>VLOOKUP($J551,'17-1（所得細目表)'!$B$9:$M$78,6,0)</f>
        <v>0</v>
      </c>
      <c r="G556" s="781">
        <f>VLOOKUP($J551,'17-1（所得細目表)'!$B$9:$M$78,7,0)</f>
        <v>0</v>
      </c>
      <c r="H556" s="781">
        <f>VLOOKUP($J551,'17-1（所得細目表)'!$B$9:$M$78,8,0)</f>
        <v>0</v>
      </c>
      <c r="I556" s="781">
        <f>VLOOKUP($J551,'17-1（所得細目表)'!$B$9:$M$78,9,0)</f>
        <v>0</v>
      </c>
      <c r="J556" s="781" t="str">
        <f>VLOOKUP($J551,'17-1（所得細目表)'!$B$9:$M$78,10,0)</f>
        <v/>
      </c>
      <c r="K556" s="781"/>
      <c r="L556" s="781">
        <f>VLOOKUP($J551,'17-1（所得細目表)'!$B$9:$M$78,11,0)</f>
        <v>0</v>
      </c>
      <c r="M556" s="781">
        <f>VLOOKUP($J551,'17-1（所得細目表)'!$B$9:$M$78,12,0)</f>
        <v>0</v>
      </c>
    </row>
    <row r="558" spans="2:13">
      <c r="C558" s="73" t="s">
        <v>331</v>
      </c>
    </row>
    <row r="560" spans="2:13">
      <c r="B560" s="780"/>
      <c r="C560" s="780"/>
      <c r="D560" s="780"/>
      <c r="E560" s="780"/>
      <c r="F560" s="780"/>
      <c r="G560" s="780"/>
      <c r="H560" s="780"/>
      <c r="I560" s="780"/>
      <c r="J560" s="780"/>
      <c r="K560" s="780"/>
      <c r="L560" s="780"/>
      <c r="M560" s="780"/>
    </row>
    <row r="562" spans="2:13" ht="14.4">
      <c r="E562" s="787">
        <f>'2（収支報告書)'!$A$9</f>
        <v>7</v>
      </c>
      <c r="F562" s="787"/>
      <c r="G562" s="787"/>
      <c r="H562" s="787"/>
      <c r="I562" s="787"/>
      <c r="J562" s="787"/>
    </row>
    <row r="564" spans="2:13" ht="12.75" customHeight="1">
      <c r="J564" s="788"/>
    </row>
    <row r="565" spans="2:13" ht="13.5" customHeight="1">
      <c r="F565" s="788" t="s">
        <v>59</v>
      </c>
      <c r="G565" s="789" t="str">
        <f>IF($J565="","",'2（収支報告書)'!$E$6)</f>
        <v/>
      </c>
      <c r="H565" s="793" t="s">
        <v>321</v>
      </c>
      <c r="I565" s="793"/>
      <c r="J565" s="798" t="str">
        <f>IF('17-1（所得細目表)'!$B49="","",'17-1（所得細目表)'!$B49)</f>
        <v/>
      </c>
      <c r="L565" s="788">
        <f>VLOOKUP($J565,'17-1（所得細目表)'!$B$9:$M$78,2,0)</f>
        <v>0</v>
      </c>
      <c r="M565" s="800" t="s">
        <v>322</v>
      </c>
    </row>
    <row r="566" spans="2:13">
      <c r="D566" s="785"/>
      <c r="K566" s="785"/>
    </row>
    <row r="567" spans="2:13">
      <c r="B567" s="776" t="s">
        <v>229</v>
      </c>
      <c r="C567" s="782" t="s">
        <v>169</v>
      </c>
      <c r="E567" s="776" t="s">
        <v>301</v>
      </c>
      <c r="F567" s="776" t="s">
        <v>303</v>
      </c>
      <c r="G567" s="790"/>
      <c r="H567" s="794"/>
      <c r="I567" s="790" t="s">
        <v>44</v>
      </c>
      <c r="J567" s="782" t="s">
        <v>93</v>
      </c>
      <c r="L567" s="776" t="s">
        <v>289</v>
      </c>
      <c r="M567" s="801"/>
    </row>
    <row r="568" spans="2:13">
      <c r="B568" s="777" t="s">
        <v>176</v>
      </c>
      <c r="C568" s="783" t="s">
        <v>10</v>
      </c>
      <c r="E568" s="777" t="s">
        <v>143</v>
      </c>
      <c r="F568" s="777" t="s">
        <v>326</v>
      </c>
      <c r="G568" s="791" t="s">
        <v>180</v>
      </c>
      <c r="H568" s="795" t="s">
        <v>329</v>
      </c>
      <c r="I568" s="797" t="s">
        <v>78</v>
      </c>
      <c r="J568" s="783" t="s">
        <v>307</v>
      </c>
      <c r="L568" s="777" t="s">
        <v>308</v>
      </c>
      <c r="M568" s="783" t="s">
        <v>305</v>
      </c>
    </row>
    <row r="569" spans="2:13">
      <c r="B569" s="778"/>
      <c r="C569" s="784" t="s">
        <v>310</v>
      </c>
      <c r="D569" s="786"/>
      <c r="E569" s="778" t="s">
        <v>311</v>
      </c>
      <c r="F569" s="778"/>
      <c r="G569" s="792" t="s">
        <v>105</v>
      </c>
      <c r="H569" s="796" t="s">
        <v>330</v>
      </c>
      <c r="I569" s="77" t="s">
        <v>315</v>
      </c>
      <c r="J569" s="784"/>
      <c r="K569" s="799"/>
      <c r="L569" s="778" t="s">
        <v>317</v>
      </c>
      <c r="M569" s="784" t="s">
        <v>319</v>
      </c>
    </row>
    <row r="570" spans="2:13" ht="30.75" customHeight="1">
      <c r="B570" s="781" t="str">
        <f>VLOOKUP($J565,'17-1（所得細目表)'!$B$9:$M$78,3,0)</f>
        <v/>
      </c>
      <c r="C570" s="781" t="str">
        <f>VLOOKUP($J565,'17-1（所得細目表)'!$B$9:$M$78,4,0)</f>
        <v/>
      </c>
      <c r="D570" s="781"/>
      <c r="E570" s="781">
        <f>VLOOKUP($J565,'17-1（所得細目表)'!$B$9:$M$78,5,0)</f>
        <v>0</v>
      </c>
      <c r="F570" s="781">
        <f>VLOOKUP($J565,'17-1（所得細目表)'!$B$9:$M$78,6,0)</f>
        <v>0</v>
      </c>
      <c r="G570" s="781">
        <f>VLOOKUP($J565,'17-1（所得細目表)'!$B$9:$M$78,7,0)</f>
        <v>0</v>
      </c>
      <c r="H570" s="781">
        <f>VLOOKUP($J565,'17-1（所得細目表)'!$B$9:$M$78,8,0)</f>
        <v>0</v>
      </c>
      <c r="I570" s="781">
        <f>VLOOKUP($J565,'17-1（所得細目表)'!$B$9:$M$78,9,0)</f>
        <v>0</v>
      </c>
      <c r="J570" s="781" t="str">
        <f>VLOOKUP($J565,'17-1（所得細目表)'!$B$9:$M$78,10,0)</f>
        <v/>
      </c>
      <c r="K570" s="781"/>
      <c r="L570" s="781">
        <f>VLOOKUP($J565,'17-1（所得細目表)'!$B$9:$M$78,11,0)</f>
        <v>0</v>
      </c>
      <c r="M570" s="781">
        <f>VLOOKUP($J565,'17-1（所得細目表)'!$B$9:$M$78,12,0)</f>
        <v>0</v>
      </c>
    </row>
    <row r="572" spans="2:13">
      <c r="C572" s="73" t="s">
        <v>331</v>
      </c>
    </row>
    <row r="574" spans="2:13">
      <c r="B574" s="780"/>
      <c r="C574" s="780"/>
      <c r="D574" s="780"/>
      <c r="E574" s="780"/>
      <c r="F574" s="780"/>
      <c r="G574" s="780"/>
      <c r="H574" s="780"/>
      <c r="I574" s="780"/>
      <c r="J574" s="780"/>
      <c r="K574" s="780"/>
      <c r="L574" s="780"/>
      <c r="M574" s="780"/>
    </row>
    <row r="576" spans="2:13" ht="14.4">
      <c r="E576" s="787">
        <f>'2（収支報告書)'!$A$9</f>
        <v>7</v>
      </c>
      <c r="F576" s="787"/>
      <c r="G576" s="787"/>
      <c r="H576" s="787"/>
      <c r="I576" s="787"/>
      <c r="J576" s="787"/>
    </row>
    <row r="578" spans="2:13" ht="12.75" customHeight="1">
      <c r="J578" s="788"/>
    </row>
    <row r="579" spans="2:13" ht="13.5" customHeight="1">
      <c r="F579" s="788" t="s">
        <v>59</v>
      </c>
      <c r="G579" s="789" t="str">
        <f>IF($J579="","",'2（収支報告書)'!$E$6)</f>
        <v/>
      </c>
      <c r="H579" s="793" t="s">
        <v>321</v>
      </c>
      <c r="I579" s="793"/>
      <c r="J579" s="798" t="str">
        <f>IF('17-1（所得細目表)'!$B50="","",'17-1（所得細目表)'!$B50)</f>
        <v/>
      </c>
      <c r="L579" s="788">
        <f>VLOOKUP($J579,'17-1（所得細目表)'!$B$9:$M$78,2,0)</f>
        <v>0</v>
      </c>
      <c r="M579" s="800" t="s">
        <v>322</v>
      </c>
    </row>
    <row r="580" spans="2:13">
      <c r="D580" s="785"/>
      <c r="K580" s="785"/>
    </row>
    <row r="581" spans="2:13">
      <c r="B581" s="776" t="s">
        <v>229</v>
      </c>
      <c r="C581" s="782" t="s">
        <v>169</v>
      </c>
      <c r="E581" s="776" t="s">
        <v>301</v>
      </c>
      <c r="F581" s="776" t="s">
        <v>303</v>
      </c>
      <c r="G581" s="790"/>
      <c r="H581" s="794"/>
      <c r="I581" s="790" t="s">
        <v>44</v>
      </c>
      <c r="J581" s="782" t="s">
        <v>93</v>
      </c>
      <c r="L581" s="776" t="s">
        <v>289</v>
      </c>
      <c r="M581" s="801"/>
    </row>
    <row r="582" spans="2:13">
      <c r="B582" s="777" t="s">
        <v>176</v>
      </c>
      <c r="C582" s="783" t="s">
        <v>10</v>
      </c>
      <c r="E582" s="777" t="s">
        <v>143</v>
      </c>
      <c r="F582" s="777" t="s">
        <v>326</v>
      </c>
      <c r="G582" s="791" t="s">
        <v>180</v>
      </c>
      <c r="H582" s="795" t="s">
        <v>329</v>
      </c>
      <c r="I582" s="797" t="s">
        <v>78</v>
      </c>
      <c r="J582" s="783" t="s">
        <v>307</v>
      </c>
      <c r="L582" s="777" t="s">
        <v>308</v>
      </c>
      <c r="M582" s="783" t="s">
        <v>305</v>
      </c>
    </row>
    <row r="583" spans="2:13">
      <c r="B583" s="778"/>
      <c r="C583" s="784" t="s">
        <v>310</v>
      </c>
      <c r="D583" s="786"/>
      <c r="E583" s="778" t="s">
        <v>311</v>
      </c>
      <c r="F583" s="778"/>
      <c r="G583" s="792" t="s">
        <v>105</v>
      </c>
      <c r="H583" s="796" t="s">
        <v>330</v>
      </c>
      <c r="I583" s="77" t="s">
        <v>315</v>
      </c>
      <c r="J583" s="784"/>
      <c r="K583" s="799"/>
      <c r="L583" s="778" t="s">
        <v>317</v>
      </c>
      <c r="M583" s="784" t="s">
        <v>319</v>
      </c>
    </row>
    <row r="584" spans="2:13" ht="30.75" customHeight="1">
      <c r="B584" s="781" t="str">
        <f>VLOOKUP($J579,'17-1（所得細目表)'!$B$9:$M$78,3,0)</f>
        <v/>
      </c>
      <c r="C584" s="781" t="str">
        <f>VLOOKUP($J579,'17-1（所得細目表)'!$B$9:$M$78,4,0)</f>
        <v/>
      </c>
      <c r="D584" s="781"/>
      <c r="E584" s="781">
        <f>VLOOKUP($J579,'17-1（所得細目表)'!$B$9:$M$78,5,0)</f>
        <v>0</v>
      </c>
      <c r="F584" s="781">
        <f>VLOOKUP($J579,'17-1（所得細目表)'!$B$9:$M$78,6,0)</f>
        <v>0</v>
      </c>
      <c r="G584" s="781">
        <f>VLOOKUP($J579,'17-1（所得細目表)'!$B$9:$M$78,7,0)</f>
        <v>0</v>
      </c>
      <c r="H584" s="781">
        <f>VLOOKUP($J579,'17-1（所得細目表)'!$B$9:$M$78,8,0)</f>
        <v>0</v>
      </c>
      <c r="I584" s="781">
        <f>VLOOKUP($J579,'17-1（所得細目表)'!$B$9:$M$78,9,0)</f>
        <v>0</v>
      </c>
      <c r="J584" s="781" t="str">
        <f>VLOOKUP($J579,'17-1（所得細目表)'!$B$9:$M$78,10,0)</f>
        <v/>
      </c>
      <c r="K584" s="781"/>
      <c r="L584" s="781">
        <f>VLOOKUP($J579,'17-1（所得細目表)'!$B$9:$M$78,11,0)</f>
        <v>0</v>
      </c>
      <c r="M584" s="781">
        <f>VLOOKUP($J579,'17-1（所得細目表)'!$B$9:$M$78,12,0)</f>
        <v>0</v>
      </c>
    </row>
    <row r="586" spans="2:13">
      <c r="C586" s="73" t="s">
        <v>331</v>
      </c>
    </row>
    <row r="588" spans="2:13">
      <c r="B588" s="780"/>
      <c r="C588" s="780"/>
      <c r="D588" s="780"/>
      <c r="E588" s="780"/>
      <c r="F588" s="780"/>
      <c r="G588" s="780"/>
      <c r="H588" s="780"/>
      <c r="I588" s="780"/>
      <c r="J588" s="780"/>
      <c r="K588" s="780"/>
      <c r="L588" s="780"/>
      <c r="M588" s="780"/>
    </row>
    <row r="590" spans="2:13" ht="14.4">
      <c r="E590" s="787">
        <f>'2（収支報告書)'!$A$9</f>
        <v>7</v>
      </c>
      <c r="F590" s="787"/>
      <c r="G590" s="787"/>
      <c r="H590" s="787"/>
      <c r="I590" s="787"/>
      <c r="J590" s="787"/>
    </row>
    <row r="592" spans="2:13" ht="12.75" customHeight="1">
      <c r="J592" s="788"/>
    </row>
    <row r="593" spans="2:13" ht="13.5" customHeight="1">
      <c r="F593" s="788" t="s">
        <v>59</v>
      </c>
      <c r="G593" s="789" t="str">
        <f>IF($J593="","",'2（収支報告書)'!$E$6)</f>
        <v/>
      </c>
      <c r="H593" s="793" t="s">
        <v>321</v>
      </c>
      <c r="I593" s="793"/>
      <c r="J593" s="798" t="str">
        <f>IF('17-1（所得細目表)'!$B51="","",'17-1（所得細目表)'!$B51)</f>
        <v/>
      </c>
      <c r="L593" s="788">
        <f>VLOOKUP($J593,'17-1（所得細目表)'!$B$9:$M$78,2,0)</f>
        <v>0</v>
      </c>
      <c r="M593" s="800" t="s">
        <v>322</v>
      </c>
    </row>
    <row r="594" spans="2:13">
      <c r="D594" s="785"/>
      <c r="K594" s="785"/>
    </row>
    <row r="595" spans="2:13">
      <c r="B595" s="776" t="s">
        <v>229</v>
      </c>
      <c r="C595" s="782" t="s">
        <v>169</v>
      </c>
      <c r="E595" s="776" t="s">
        <v>301</v>
      </c>
      <c r="F595" s="776" t="s">
        <v>303</v>
      </c>
      <c r="G595" s="790"/>
      <c r="H595" s="794"/>
      <c r="I595" s="790" t="s">
        <v>44</v>
      </c>
      <c r="J595" s="782" t="s">
        <v>93</v>
      </c>
      <c r="L595" s="776" t="s">
        <v>289</v>
      </c>
      <c r="M595" s="801"/>
    </row>
    <row r="596" spans="2:13">
      <c r="B596" s="777" t="s">
        <v>176</v>
      </c>
      <c r="C596" s="783" t="s">
        <v>10</v>
      </c>
      <c r="E596" s="777" t="s">
        <v>143</v>
      </c>
      <c r="F596" s="777" t="s">
        <v>326</v>
      </c>
      <c r="G596" s="791" t="s">
        <v>180</v>
      </c>
      <c r="H596" s="795" t="s">
        <v>329</v>
      </c>
      <c r="I596" s="797" t="s">
        <v>78</v>
      </c>
      <c r="J596" s="783" t="s">
        <v>307</v>
      </c>
      <c r="L596" s="777" t="s">
        <v>308</v>
      </c>
      <c r="M596" s="783" t="s">
        <v>305</v>
      </c>
    </row>
    <row r="597" spans="2:13">
      <c r="B597" s="778"/>
      <c r="C597" s="784" t="s">
        <v>310</v>
      </c>
      <c r="D597" s="786"/>
      <c r="E597" s="778" t="s">
        <v>311</v>
      </c>
      <c r="F597" s="778"/>
      <c r="G597" s="792" t="s">
        <v>105</v>
      </c>
      <c r="H597" s="796" t="s">
        <v>330</v>
      </c>
      <c r="I597" s="77" t="s">
        <v>315</v>
      </c>
      <c r="J597" s="784"/>
      <c r="K597" s="799"/>
      <c r="L597" s="778" t="s">
        <v>317</v>
      </c>
      <c r="M597" s="784" t="s">
        <v>319</v>
      </c>
    </row>
    <row r="598" spans="2:13" ht="30.75" customHeight="1">
      <c r="B598" s="781" t="str">
        <f>VLOOKUP($J593,'17-1（所得細目表)'!$B$9:$M$78,3,0)</f>
        <v/>
      </c>
      <c r="C598" s="781" t="str">
        <f>VLOOKUP($J593,'17-1（所得細目表)'!$B$9:$M$78,4,0)</f>
        <v/>
      </c>
      <c r="D598" s="781"/>
      <c r="E598" s="781">
        <f>VLOOKUP($J593,'17-1（所得細目表)'!$B$9:$M$78,5,0)</f>
        <v>0</v>
      </c>
      <c r="F598" s="781">
        <f>VLOOKUP($J593,'17-1（所得細目表)'!$B$9:$M$78,6,0)</f>
        <v>0</v>
      </c>
      <c r="G598" s="781">
        <f>VLOOKUP($J593,'17-1（所得細目表)'!$B$9:$M$78,7,0)</f>
        <v>0</v>
      </c>
      <c r="H598" s="781">
        <f>VLOOKUP($J593,'17-1（所得細目表)'!$B$9:$M$78,8,0)</f>
        <v>0</v>
      </c>
      <c r="I598" s="781">
        <f>VLOOKUP($J593,'17-1（所得細目表)'!$B$9:$M$78,9,0)</f>
        <v>0</v>
      </c>
      <c r="J598" s="781" t="str">
        <f>VLOOKUP($J593,'17-1（所得細目表)'!$B$9:$M$78,10,0)</f>
        <v/>
      </c>
      <c r="K598" s="781"/>
      <c r="L598" s="781">
        <f>VLOOKUP($J593,'17-1（所得細目表)'!$B$9:$M$78,11,0)</f>
        <v>0</v>
      </c>
      <c r="M598" s="781">
        <f>VLOOKUP($J593,'17-1（所得細目表)'!$B$9:$M$78,12,0)</f>
        <v>0</v>
      </c>
    </row>
    <row r="600" spans="2:13">
      <c r="C600" s="73" t="s">
        <v>331</v>
      </c>
    </row>
    <row r="602" spans="2:13">
      <c r="B602" s="780"/>
      <c r="C602" s="780"/>
      <c r="D602" s="780"/>
      <c r="E602" s="780"/>
      <c r="F602" s="780"/>
      <c r="G602" s="780"/>
      <c r="H602" s="780"/>
      <c r="I602" s="780"/>
      <c r="J602" s="780"/>
      <c r="K602" s="780"/>
      <c r="L602" s="780"/>
      <c r="M602" s="780"/>
    </row>
    <row r="604" spans="2:13" ht="14.4">
      <c r="E604" s="787">
        <f>'2（収支報告書)'!$A$9</f>
        <v>7</v>
      </c>
      <c r="F604" s="787"/>
      <c r="G604" s="787"/>
      <c r="H604" s="787"/>
      <c r="I604" s="787"/>
      <c r="J604" s="787"/>
    </row>
    <row r="606" spans="2:13" ht="12.75" customHeight="1">
      <c r="J606" s="788"/>
    </row>
    <row r="607" spans="2:13" ht="13.5" customHeight="1">
      <c r="F607" s="788" t="s">
        <v>59</v>
      </c>
      <c r="G607" s="789" t="str">
        <f>IF($J607="","",'2（収支報告書)'!$E$6)</f>
        <v/>
      </c>
      <c r="H607" s="793" t="s">
        <v>321</v>
      </c>
      <c r="I607" s="793"/>
      <c r="J607" s="798" t="str">
        <f>IF('17-1（所得細目表)'!$B52="","",'17-1（所得細目表)'!$B52)</f>
        <v/>
      </c>
      <c r="L607" s="788">
        <f>VLOOKUP($J607,'17-1（所得細目表)'!$B$9:$M$78,2,0)</f>
        <v>0</v>
      </c>
      <c r="M607" s="800" t="s">
        <v>322</v>
      </c>
    </row>
    <row r="608" spans="2:13">
      <c r="D608" s="785"/>
      <c r="K608" s="785"/>
    </row>
    <row r="609" spans="2:13">
      <c r="B609" s="776" t="s">
        <v>229</v>
      </c>
      <c r="C609" s="782" t="s">
        <v>169</v>
      </c>
      <c r="E609" s="776" t="s">
        <v>301</v>
      </c>
      <c r="F609" s="776" t="s">
        <v>303</v>
      </c>
      <c r="G609" s="790"/>
      <c r="H609" s="794"/>
      <c r="I609" s="790" t="s">
        <v>44</v>
      </c>
      <c r="J609" s="782" t="s">
        <v>93</v>
      </c>
      <c r="L609" s="776" t="s">
        <v>289</v>
      </c>
      <c r="M609" s="801"/>
    </row>
    <row r="610" spans="2:13">
      <c r="B610" s="777" t="s">
        <v>176</v>
      </c>
      <c r="C610" s="783" t="s">
        <v>10</v>
      </c>
      <c r="E610" s="777" t="s">
        <v>143</v>
      </c>
      <c r="F610" s="777" t="s">
        <v>326</v>
      </c>
      <c r="G610" s="791" t="s">
        <v>180</v>
      </c>
      <c r="H610" s="795" t="s">
        <v>329</v>
      </c>
      <c r="I610" s="797" t="s">
        <v>78</v>
      </c>
      <c r="J610" s="783" t="s">
        <v>307</v>
      </c>
      <c r="L610" s="777" t="s">
        <v>308</v>
      </c>
      <c r="M610" s="783" t="s">
        <v>305</v>
      </c>
    </row>
    <row r="611" spans="2:13">
      <c r="B611" s="778"/>
      <c r="C611" s="784" t="s">
        <v>310</v>
      </c>
      <c r="D611" s="786"/>
      <c r="E611" s="778" t="s">
        <v>311</v>
      </c>
      <c r="F611" s="778"/>
      <c r="G611" s="792" t="s">
        <v>105</v>
      </c>
      <c r="H611" s="796" t="s">
        <v>330</v>
      </c>
      <c r="I611" s="77" t="s">
        <v>315</v>
      </c>
      <c r="J611" s="784"/>
      <c r="K611" s="799"/>
      <c r="L611" s="778" t="s">
        <v>317</v>
      </c>
      <c r="M611" s="784" t="s">
        <v>319</v>
      </c>
    </row>
    <row r="612" spans="2:13" ht="30.75" customHeight="1">
      <c r="B612" s="781" t="str">
        <f>VLOOKUP($J607,'17-1（所得細目表)'!$B$9:$M$78,3,0)</f>
        <v/>
      </c>
      <c r="C612" s="781" t="str">
        <f>VLOOKUP($J607,'17-1（所得細目表)'!$B$9:$M$78,4,0)</f>
        <v/>
      </c>
      <c r="D612" s="781"/>
      <c r="E612" s="781">
        <f>VLOOKUP($J607,'17-1（所得細目表)'!$B$9:$M$78,5,0)</f>
        <v>0</v>
      </c>
      <c r="F612" s="781">
        <f>VLOOKUP($J607,'17-1（所得細目表)'!$B$9:$M$78,6,0)</f>
        <v>0</v>
      </c>
      <c r="G612" s="781">
        <f>VLOOKUP($J607,'17-1（所得細目表)'!$B$9:$M$78,7,0)</f>
        <v>0</v>
      </c>
      <c r="H612" s="781">
        <f>VLOOKUP($J607,'17-1（所得細目表)'!$B$9:$M$78,8,0)</f>
        <v>0</v>
      </c>
      <c r="I612" s="781">
        <f>VLOOKUP($J607,'17-1（所得細目表)'!$B$9:$M$78,9,0)</f>
        <v>0</v>
      </c>
      <c r="J612" s="781" t="str">
        <f>VLOOKUP($J607,'17-1（所得細目表)'!$B$9:$M$78,10,0)</f>
        <v/>
      </c>
      <c r="K612" s="781"/>
      <c r="L612" s="781">
        <f>VLOOKUP($J607,'17-1（所得細目表)'!$B$9:$M$78,11,0)</f>
        <v>0</v>
      </c>
      <c r="M612" s="781">
        <f>VLOOKUP($J607,'17-1（所得細目表)'!$B$9:$M$78,12,0)</f>
        <v>0</v>
      </c>
    </row>
    <row r="614" spans="2:13">
      <c r="C614" s="73" t="s">
        <v>331</v>
      </c>
    </row>
    <row r="616" spans="2:13">
      <c r="B616" s="780"/>
      <c r="C616" s="780"/>
      <c r="D616" s="780"/>
      <c r="E616" s="780"/>
      <c r="F616" s="780"/>
      <c r="G616" s="780"/>
      <c r="H616" s="780"/>
      <c r="I616" s="780"/>
      <c r="J616" s="780"/>
      <c r="K616" s="780"/>
      <c r="L616" s="780"/>
      <c r="M616" s="780"/>
    </row>
    <row r="618" spans="2:13" ht="14.4">
      <c r="E618" s="787">
        <f>'2（収支報告書)'!$A$9</f>
        <v>7</v>
      </c>
      <c r="F618" s="787"/>
      <c r="G618" s="787"/>
      <c r="H618" s="787"/>
      <c r="I618" s="787"/>
      <c r="J618" s="787"/>
    </row>
    <row r="620" spans="2:13" ht="12.75" customHeight="1">
      <c r="J620" s="788"/>
    </row>
    <row r="621" spans="2:13" ht="13.5" customHeight="1">
      <c r="F621" s="788" t="s">
        <v>59</v>
      </c>
      <c r="G621" s="789" t="str">
        <f>IF($J621="","",'2（収支報告書)'!$E$6)</f>
        <v/>
      </c>
      <c r="H621" s="793" t="s">
        <v>321</v>
      </c>
      <c r="I621" s="793"/>
      <c r="J621" s="798" t="str">
        <f>IF('17-1（所得細目表)'!$B53="","",'17-1（所得細目表)'!$B53)</f>
        <v/>
      </c>
      <c r="L621" s="788">
        <f>VLOOKUP($J621,'17-1（所得細目表)'!$B$9:$M$78,2,0)</f>
        <v>0</v>
      </c>
      <c r="M621" s="800" t="s">
        <v>322</v>
      </c>
    </row>
    <row r="622" spans="2:13">
      <c r="D622" s="785"/>
      <c r="K622" s="785"/>
    </row>
    <row r="623" spans="2:13">
      <c r="B623" s="776" t="s">
        <v>229</v>
      </c>
      <c r="C623" s="782" t="s">
        <v>169</v>
      </c>
      <c r="E623" s="776" t="s">
        <v>301</v>
      </c>
      <c r="F623" s="776" t="s">
        <v>303</v>
      </c>
      <c r="G623" s="790"/>
      <c r="H623" s="794"/>
      <c r="I623" s="790" t="s">
        <v>44</v>
      </c>
      <c r="J623" s="782" t="s">
        <v>93</v>
      </c>
      <c r="L623" s="776" t="s">
        <v>289</v>
      </c>
      <c r="M623" s="801"/>
    </row>
    <row r="624" spans="2:13">
      <c r="B624" s="777" t="s">
        <v>176</v>
      </c>
      <c r="C624" s="783" t="s">
        <v>10</v>
      </c>
      <c r="E624" s="777" t="s">
        <v>143</v>
      </c>
      <c r="F624" s="777" t="s">
        <v>326</v>
      </c>
      <c r="G624" s="791" t="s">
        <v>180</v>
      </c>
      <c r="H624" s="795" t="s">
        <v>329</v>
      </c>
      <c r="I624" s="797" t="s">
        <v>78</v>
      </c>
      <c r="J624" s="783" t="s">
        <v>307</v>
      </c>
      <c r="L624" s="777" t="s">
        <v>308</v>
      </c>
      <c r="M624" s="783" t="s">
        <v>305</v>
      </c>
    </row>
    <row r="625" spans="2:13">
      <c r="B625" s="778"/>
      <c r="C625" s="784" t="s">
        <v>310</v>
      </c>
      <c r="D625" s="786"/>
      <c r="E625" s="778" t="s">
        <v>311</v>
      </c>
      <c r="F625" s="778"/>
      <c r="G625" s="792" t="s">
        <v>105</v>
      </c>
      <c r="H625" s="796" t="s">
        <v>330</v>
      </c>
      <c r="I625" s="77" t="s">
        <v>315</v>
      </c>
      <c r="J625" s="784"/>
      <c r="K625" s="799"/>
      <c r="L625" s="778" t="s">
        <v>317</v>
      </c>
      <c r="M625" s="784" t="s">
        <v>319</v>
      </c>
    </row>
    <row r="626" spans="2:13" ht="30.75" customHeight="1">
      <c r="B626" s="781" t="str">
        <f>VLOOKUP($J621,'17-1（所得細目表)'!$B$9:$M$78,3,0)</f>
        <v/>
      </c>
      <c r="C626" s="781" t="str">
        <f>VLOOKUP($J621,'17-1（所得細目表)'!$B$9:$M$78,4,0)</f>
        <v/>
      </c>
      <c r="D626" s="781"/>
      <c r="E626" s="781">
        <f>VLOOKUP($J621,'17-1（所得細目表)'!$B$9:$M$78,5,0)</f>
        <v>0</v>
      </c>
      <c r="F626" s="781">
        <f>VLOOKUP($J621,'17-1（所得細目表)'!$B$9:$M$78,6,0)</f>
        <v>0</v>
      </c>
      <c r="G626" s="781">
        <f>VLOOKUP($J621,'17-1（所得細目表)'!$B$9:$M$78,7,0)</f>
        <v>0</v>
      </c>
      <c r="H626" s="781">
        <f>VLOOKUP($J621,'17-1（所得細目表)'!$B$9:$M$78,8,0)</f>
        <v>0</v>
      </c>
      <c r="I626" s="781">
        <f>VLOOKUP($J621,'17-1（所得細目表)'!$B$9:$M$78,9,0)</f>
        <v>0</v>
      </c>
      <c r="J626" s="781" t="str">
        <f>VLOOKUP($J621,'17-1（所得細目表)'!$B$9:$M$78,10,0)</f>
        <v/>
      </c>
      <c r="K626" s="781"/>
      <c r="L626" s="781">
        <f>VLOOKUP($J621,'17-1（所得細目表)'!$B$9:$M$78,11,0)</f>
        <v>0</v>
      </c>
      <c r="M626" s="781">
        <f>VLOOKUP($J621,'17-1（所得細目表)'!$B$9:$M$78,12,0)</f>
        <v>0</v>
      </c>
    </row>
    <row r="628" spans="2:13">
      <c r="C628" s="73" t="s">
        <v>331</v>
      </c>
    </row>
    <row r="630" spans="2:13">
      <c r="B630" s="780"/>
      <c r="C630" s="780"/>
      <c r="D630" s="780"/>
      <c r="E630" s="780"/>
      <c r="F630" s="780"/>
      <c r="G630" s="780"/>
      <c r="H630" s="780"/>
      <c r="I630" s="780"/>
      <c r="J630" s="780"/>
      <c r="K630" s="780"/>
      <c r="L630" s="780"/>
      <c r="M630" s="780"/>
    </row>
    <row r="632" spans="2:13" ht="14.4">
      <c r="E632" s="787">
        <f>'2（収支報告書)'!$A$9</f>
        <v>7</v>
      </c>
      <c r="F632" s="787"/>
      <c r="G632" s="787"/>
      <c r="H632" s="787"/>
      <c r="I632" s="787"/>
      <c r="J632" s="787"/>
    </row>
    <row r="634" spans="2:13" ht="12.75" customHeight="1">
      <c r="J634" s="788"/>
    </row>
    <row r="635" spans="2:13" ht="13.5" customHeight="1">
      <c r="F635" s="788" t="s">
        <v>59</v>
      </c>
      <c r="G635" s="789" t="str">
        <f>IF($J635="","",'2（収支報告書)'!$E$6)</f>
        <v/>
      </c>
      <c r="H635" s="793" t="s">
        <v>321</v>
      </c>
      <c r="I635" s="793"/>
      <c r="J635" s="798" t="str">
        <f>IF('17-1（所得細目表)'!$B54="","",'17-1（所得細目表)'!$B54)</f>
        <v/>
      </c>
      <c r="L635" s="788">
        <f>VLOOKUP($J635,'17-1（所得細目表)'!$B$9:$M$78,2,0)</f>
        <v>0</v>
      </c>
      <c r="M635" s="800" t="s">
        <v>322</v>
      </c>
    </row>
    <row r="636" spans="2:13">
      <c r="D636" s="785"/>
      <c r="K636" s="785"/>
    </row>
    <row r="637" spans="2:13">
      <c r="B637" s="776" t="s">
        <v>229</v>
      </c>
      <c r="C637" s="782" t="s">
        <v>169</v>
      </c>
      <c r="E637" s="776" t="s">
        <v>301</v>
      </c>
      <c r="F637" s="776" t="s">
        <v>303</v>
      </c>
      <c r="G637" s="790"/>
      <c r="H637" s="794"/>
      <c r="I637" s="790" t="s">
        <v>44</v>
      </c>
      <c r="J637" s="782" t="s">
        <v>93</v>
      </c>
      <c r="L637" s="776" t="s">
        <v>289</v>
      </c>
      <c r="M637" s="801"/>
    </row>
    <row r="638" spans="2:13">
      <c r="B638" s="777" t="s">
        <v>176</v>
      </c>
      <c r="C638" s="783" t="s">
        <v>10</v>
      </c>
      <c r="E638" s="777" t="s">
        <v>143</v>
      </c>
      <c r="F638" s="777" t="s">
        <v>326</v>
      </c>
      <c r="G638" s="791" t="s">
        <v>180</v>
      </c>
      <c r="H638" s="795" t="s">
        <v>329</v>
      </c>
      <c r="I638" s="797" t="s">
        <v>78</v>
      </c>
      <c r="J638" s="783" t="s">
        <v>307</v>
      </c>
      <c r="L638" s="777" t="s">
        <v>308</v>
      </c>
      <c r="M638" s="783" t="s">
        <v>305</v>
      </c>
    </row>
    <row r="639" spans="2:13">
      <c r="B639" s="778"/>
      <c r="C639" s="784" t="s">
        <v>310</v>
      </c>
      <c r="D639" s="786"/>
      <c r="E639" s="778" t="s">
        <v>311</v>
      </c>
      <c r="F639" s="778"/>
      <c r="G639" s="792" t="s">
        <v>105</v>
      </c>
      <c r="H639" s="796" t="s">
        <v>330</v>
      </c>
      <c r="I639" s="77" t="s">
        <v>315</v>
      </c>
      <c r="J639" s="784"/>
      <c r="K639" s="799"/>
      <c r="L639" s="778" t="s">
        <v>317</v>
      </c>
      <c r="M639" s="784" t="s">
        <v>319</v>
      </c>
    </row>
    <row r="640" spans="2:13" ht="30.75" customHeight="1">
      <c r="B640" s="781" t="str">
        <f>VLOOKUP($J635,'17-1（所得細目表)'!$B$9:$M$78,3,0)</f>
        <v/>
      </c>
      <c r="C640" s="781" t="str">
        <f>VLOOKUP($J635,'17-1（所得細目表)'!$B$9:$M$78,4,0)</f>
        <v/>
      </c>
      <c r="D640" s="781"/>
      <c r="E640" s="781">
        <f>VLOOKUP($J635,'17-1（所得細目表)'!$B$9:$M$78,5,0)</f>
        <v>0</v>
      </c>
      <c r="F640" s="781">
        <f>VLOOKUP($J635,'17-1（所得細目表)'!$B$9:$M$78,6,0)</f>
        <v>0</v>
      </c>
      <c r="G640" s="781">
        <f>VLOOKUP($J635,'17-1（所得細目表)'!$B$9:$M$78,7,0)</f>
        <v>0</v>
      </c>
      <c r="H640" s="781">
        <f>VLOOKUP($J635,'17-1（所得細目表)'!$B$9:$M$78,8,0)</f>
        <v>0</v>
      </c>
      <c r="I640" s="781">
        <f>VLOOKUP($J635,'17-1（所得細目表)'!$B$9:$M$78,9,0)</f>
        <v>0</v>
      </c>
      <c r="J640" s="781" t="str">
        <f>VLOOKUP($J635,'17-1（所得細目表)'!$B$9:$M$78,10,0)</f>
        <v/>
      </c>
      <c r="K640" s="781"/>
      <c r="L640" s="781">
        <f>VLOOKUP($J635,'17-1（所得細目表)'!$B$9:$M$78,11,0)</f>
        <v>0</v>
      </c>
      <c r="M640" s="781">
        <f>VLOOKUP($J635,'17-1（所得細目表)'!$B$9:$M$78,12,0)</f>
        <v>0</v>
      </c>
    </row>
    <row r="642" spans="2:13">
      <c r="C642" s="73" t="s">
        <v>331</v>
      </c>
    </row>
    <row r="644" spans="2:13">
      <c r="B644" s="780"/>
      <c r="C644" s="780"/>
      <c r="D644" s="780"/>
      <c r="E644" s="780"/>
      <c r="F644" s="780"/>
      <c r="G644" s="780"/>
      <c r="H644" s="780"/>
      <c r="I644" s="780"/>
      <c r="J644" s="780"/>
      <c r="K644" s="780"/>
      <c r="L644" s="780"/>
      <c r="M644" s="780"/>
    </row>
    <row r="646" spans="2:13" ht="14.4">
      <c r="E646" s="787">
        <f>'2（収支報告書)'!$A$9</f>
        <v>7</v>
      </c>
      <c r="F646" s="787"/>
      <c r="G646" s="787"/>
      <c r="H646" s="787"/>
      <c r="I646" s="787"/>
      <c r="J646" s="787"/>
    </row>
    <row r="648" spans="2:13" ht="12.75" customHeight="1">
      <c r="J648" s="788"/>
    </row>
    <row r="649" spans="2:13" ht="13.5" customHeight="1">
      <c r="F649" s="788" t="s">
        <v>59</v>
      </c>
      <c r="G649" s="789" t="str">
        <f>IF($J649="","",'2（収支報告書)'!$E$6)</f>
        <v/>
      </c>
      <c r="H649" s="793" t="s">
        <v>321</v>
      </c>
      <c r="I649" s="793"/>
      <c r="J649" s="798" t="str">
        <f>IF('17-1（所得細目表)'!$B55="","",'17-1（所得細目表)'!$B55)</f>
        <v/>
      </c>
      <c r="L649" s="788">
        <f>VLOOKUP($J649,'17-1（所得細目表)'!$B$9:$M$78,2,0)</f>
        <v>0</v>
      </c>
      <c r="M649" s="800" t="s">
        <v>322</v>
      </c>
    </row>
    <row r="650" spans="2:13">
      <c r="D650" s="785"/>
      <c r="K650" s="785"/>
    </row>
    <row r="651" spans="2:13">
      <c r="B651" s="776" t="s">
        <v>229</v>
      </c>
      <c r="C651" s="782" t="s">
        <v>169</v>
      </c>
      <c r="E651" s="776" t="s">
        <v>301</v>
      </c>
      <c r="F651" s="776" t="s">
        <v>303</v>
      </c>
      <c r="G651" s="790"/>
      <c r="H651" s="794"/>
      <c r="I651" s="790" t="s">
        <v>44</v>
      </c>
      <c r="J651" s="782" t="s">
        <v>93</v>
      </c>
      <c r="L651" s="776" t="s">
        <v>289</v>
      </c>
      <c r="M651" s="801"/>
    </row>
    <row r="652" spans="2:13">
      <c r="B652" s="777" t="s">
        <v>176</v>
      </c>
      <c r="C652" s="783" t="s">
        <v>10</v>
      </c>
      <c r="E652" s="777" t="s">
        <v>143</v>
      </c>
      <c r="F652" s="777" t="s">
        <v>326</v>
      </c>
      <c r="G652" s="791" t="s">
        <v>180</v>
      </c>
      <c r="H652" s="795" t="s">
        <v>329</v>
      </c>
      <c r="I652" s="797" t="s">
        <v>78</v>
      </c>
      <c r="J652" s="783" t="s">
        <v>307</v>
      </c>
      <c r="L652" s="777" t="s">
        <v>308</v>
      </c>
      <c r="M652" s="783" t="s">
        <v>305</v>
      </c>
    </row>
    <row r="653" spans="2:13">
      <c r="B653" s="778"/>
      <c r="C653" s="784" t="s">
        <v>310</v>
      </c>
      <c r="D653" s="786"/>
      <c r="E653" s="778" t="s">
        <v>311</v>
      </c>
      <c r="F653" s="778"/>
      <c r="G653" s="792" t="s">
        <v>105</v>
      </c>
      <c r="H653" s="796" t="s">
        <v>330</v>
      </c>
      <c r="I653" s="77" t="s">
        <v>315</v>
      </c>
      <c r="J653" s="784"/>
      <c r="K653" s="799"/>
      <c r="L653" s="778" t="s">
        <v>317</v>
      </c>
      <c r="M653" s="784" t="s">
        <v>319</v>
      </c>
    </row>
    <row r="654" spans="2:13" ht="30.75" customHeight="1">
      <c r="B654" s="781" t="str">
        <f>VLOOKUP($J649,'17-1（所得細目表)'!$B$9:$M$78,3,0)</f>
        <v/>
      </c>
      <c r="C654" s="781" t="str">
        <f>VLOOKUP($J649,'17-1（所得細目表)'!$B$9:$M$78,4,0)</f>
        <v/>
      </c>
      <c r="D654" s="781"/>
      <c r="E654" s="781">
        <f>VLOOKUP($J649,'17-1（所得細目表)'!$B$9:$M$78,5,0)</f>
        <v>0</v>
      </c>
      <c r="F654" s="781">
        <f>VLOOKUP($J649,'17-1（所得細目表)'!$B$9:$M$78,6,0)</f>
        <v>0</v>
      </c>
      <c r="G654" s="781">
        <f>VLOOKUP($J649,'17-1（所得細目表)'!$B$9:$M$78,7,0)</f>
        <v>0</v>
      </c>
      <c r="H654" s="781">
        <f>VLOOKUP($J649,'17-1（所得細目表)'!$B$9:$M$78,8,0)</f>
        <v>0</v>
      </c>
      <c r="I654" s="781">
        <f>VLOOKUP($J649,'17-1（所得細目表)'!$B$9:$M$78,9,0)</f>
        <v>0</v>
      </c>
      <c r="J654" s="781" t="str">
        <f>VLOOKUP($J649,'17-1（所得細目表)'!$B$9:$M$78,10,0)</f>
        <v/>
      </c>
      <c r="K654" s="781"/>
      <c r="L654" s="781">
        <f>VLOOKUP($J649,'17-1（所得細目表)'!$B$9:$M$78,11,0)</f>
        <v>0</v>
      </c>
      <c r="M654" s="781">
        <f>VLOOKUP($J649,'17-1（所得細目表)'!$B$9:$M$78,12,0)</f>
        <v>0</v>
      </c>
    </row>
    <row r="656" spans="2:13">
      <c r="C656" s="73" t="s">
        <v>331</v>
      </c>
    </row>
    <row r="658" spans="2:13">
      <c r="B658" s="780"/>
      <c r="C658" s="780"/>
      <c r="D658" s="780"/>
      <c r="E658" s="780"/>
      <c r="F658" s="780"/>
      <c r="G658" s="780"/>
      <c r="H658" s="780"/>
      <c r="I658" s="780"/>
      <c r="J658" s="780"/>
      <c r="K658" s="780"/>
      <c r="L658" s="780"/>
      <c r="M658" s="780"/>
    </row>
    <row r="660" spans="2:13" ht="14.4">
      <c r="E660" s="787">
        <f>'2（収支報告書)'!$A$9</f>
        <v>7</v>
      </c>
      <c r="F660" s="787"/>
      <c r="G660" s="787"/>
      <c r="H660" s="787"/>
      <c r="I660" s="787"/>
      <c r="J660" s="787"/>
    </row>
    <row r="662" spans="2:13" ht="12.75" customHeight="1">
      <c r="J662" s="788"/>
    </row>
    <row r="663" spans="2:13" ht="13.5" customHeight="1">
      <c r="F663" s="788" t="s">
        <v>59</v>
      </c>
      <c r="G663" s="789" t="str">
        <f>IF($J663="","",'2（収支報告書)'!$E$6)</f>
        <v/>
      </c>
      <c r="H663" s="793" t="s">
        <v>321</v>
      </c>
      <c r="I663" s="793"/>
      <c r="J663" s="798" t="str">
        <f>IF('17-1（所得細目表)'!$B56="","",'17-1（所得細目表)'!$B56)</f>
        <v/>
      </c>
      <c r="L663" s="788">
        <f>VLOOKUP($J663,'17-1（所得細目表)'!$B$9:$M$78,2,0)</f>
        <v>0</v>
      </c>
      <c r="M663" s="800" t="s">
        <v>322</v>
      </c>
    </row>
    <row r="664" spans="2:13">
      <c r="D664" s="785"/>
      <c r="K664" s="785"/>
    </row>
    <row r="665" spans="2:13">
      <c r="B665" s="776" t="s">
        <v>229</v>
      </c>
      <c r="C665" s="782" t="s">
        <v>169</v>
      </c>
      <c r="E665" s="776" t="s">
        <v>301</v>
      </c>
      <c r="F665" s="776" t="s">
        <v>303</v>
      </c>
      <c r="G665" s="790"/>
      <c r="H665" s="794"/>
      <c r="I665" s="790" t="s">
        <v>44</v>
      </c>
      <c r="J665" s="782" t="s">
        <v>93</v>
      </c>
      <c r="L665" s="776" t="s">
        <v>289</v>
      </c>
      <c r="M665" s="801"/>
    </row>
    <row r="666" spans="2:13">
      <c r="B666" s="777" t="s">
        <v>176</v>
      </c>
      <c r="C666" s="783" t="s">
        <v>10</v>
      </c>
      <c r="E666" s="777" t="s">
        <v>143</v>
      </c>
      <c r="F666" s="777" t="s">
        <v>326</v>
      </c>
      <c r="G666" s="791" t="s">
        <v>180</v>
      </c>
      <c r="H666" s="795" t="s">
        <v>329</v>
      </c>
      <c r="I666" s="797" t="s">
        <v>78</v>
      </c>
      <c r="J666" s="783" t="s">
        <v>307</v>
      </c>
      <c r="L666" s="777" t="s">
        <v>308</v>
      </c>
      <c r="M666" s="783" t="s">
        <v>305</v>
      </c>
    </row>
    <row r="667" spans="2:13">
      <c r="B667" s="778"/>
      <c r="C667" s="784" t="s">
        <v>310</v>
      </c>
      <c r="D667" s="786"/>
      <c r="E667" s="778" t="s">
        <v>311</v>
      </c>
      <c r="F667" s="778"/>
      <c r="G667" s="792" t="s">
        <v>105</v>
      </c>
      <c r="H667" s="796" t="s">
        <v>330</v>
      </c>
      <c r="I667" s="77" t="s">
        <v>315</v>
      </c>
      <c r="J667" s="784"/>
      <c r="K667" s="799"/>
      <c r="L667" s="778" t="s">
        <v>317</v>
      </c>
      <c r="M667" s="784" t="s">
        <v>319</v>
      </c>
    </row>
    <row r="668" spans="2:13" ht="30.75" customHeight="1">
      <c r="B668" s="781" t="str">
        <f>VLOOKUP($J663,'17-1（所得細目表)'!$B$9:$M$78,3,0)</f>
        <v/>
      </c>
      <c r="C668" s="781" t="str">
        <f>VLOOKUP($J663,'17-1（所得細目表)'!$B$9:$M$78,4,0)</f>
        <v/>
      </c>
      <c r="D668" s="781"/>
      <c r="E668" s="781">
        <f>VLOOKUP($J663,'17-1（所得細目表)'!$B$9:$M$78,5,0)</f>
        <v>0</v>
      </c>
      <c r="F668" s="781">
        <f>VLOOKUP($J663,'17-1（所得細目表)'!$B$9:$M$78,6,0)</f>
        <v>0</v>
      </c>
      <c r="G668" s="781">
        <f>VLOOKUP($J663,'17-1（所得細目表)'!$B$9:$M$78,7,0)</f>
        <v>0</v>
      </c>
      <c r="H668" s="781">
        <f>VLOOKUP($J663,'17-1（所得細目表)'!$B$9:$M$78,8,0)</f>
        <v>0</v>
      </c>
      <c r="I668" s="781">
        <f>VLOOKUP($J663,'17-1（所得細目表)'!$B$9:$M$78,9,0)</f>
        <v>0</v>
      </c>
      <c r="J668" s="781" t="str">
        <f>VLOOKUP($J663,'17-1（所得細目表)'!$B$9:$M$78,10,0)</f>
        <v/>
      </c>
      <c r="K668" s="781"/>
      <c r="L668" s="781">
        <f>VLOOKUP($J663,'17-1（所得細目表)'!$B$9:$M$78,11,0)</f>
        <v>0</v>
      </c>
      <c r="M668" s="781">
        <f>VLOOKUP($J663,'17-1（所得細目表)'!$B$9:$M$78,12,0)</f>
        <v>0</v>
      </c>
    </row>
    <row r="670" spans="2:13">
      <c r="C670" s="73" t="s">
        <v>331</v>
      </c>
    </row>
    <row r="672" spans="2:13">
      <c r="B672" s="780"/>
      <c r="C672" s="780"/>
      <c r="D672" s="780"/>
      <c r="E672" s="780"/>
      <c r="F672" s="780"/>
      <c r="G672" s="780"/>
      <c r="H672" s="780"/>
      <c r="I672" s="780"/>
      <c r="J672" s="780"/>
      <c r="K672" s="780"/>
      <c r="L672" s="780"/>
      <c r="M672" s="780"/>
    </row>
    <row r="674" spans="2:13" ht="14.4">
      <c r="E674" s="787">
        <f>'2（収支報告書)'!$A$9</f>
        <v>7</v>
      </c>
      <c r="F674" s="787"/>
      <c r="G674" s="787"/>
      <c r="H674" s="787"/>
      <c r="I674" s="787"/>
      <c r="J674" s="787"/>
    </row>
    <row r="676" spans="2:13" ht="12.75" customHeight="1">
      <c r="J676" s="788"/>
    </row>
    <row r="677" spans="2:13" ht="13.5" customHeight="1">
      <c r="F677" s="788" t="s">
        <v>59</v>
      </c>
      <c r="G677" s="789" t="str">
        <f>IF($J677="","",'2（収支報告書)'!$E$6)</f>
        <v/>
      </c>
      <c r="H677" s="793" t="s">
        <v>321</v>
      </c>
      <c r="I677" s="793"/>
      <c r="J677" s="798" t="str">
        <f>IF('17-1（所得細目表)'!$B57="","",'17-1（所得細目表)'!$B57)</f>
        <v/>
      </c>
      <c r="L677" s="788">
        <f>VLOOKUP($J677,'17-1（所得細目表)'!$B$9:$M$78,2,0)</f>
        <v>0</v>
      </c>
      <c r="M677" s="800" t="s">
        <v>322</v>
      </c>
    </row>
    <row r="678" spans="2:13">
      <c r="D678" s="785"/>
      <c r="K678" s="785"/>
    </row>
    <row r="679" spans="2:13">
      <c r="B679" s="776" t="s">
        <v>229</v>
      </c>
      <c r="C679" s="782" t="s">
        <v>169</v>
      </c>
      <c r="E679" s="776" t="s">
        <v>301</v>
      </c>
      <c r="F679" s="776" t="s">
        <v>303</v>
      </c>
      <c r="G679" s="790"/>
      <c r="H679" s="794"/>
      <c r="I679" s="790" t="s">
        <v>44</v>
      </c>
      <c r="J679" s="782" t="s">
        <v>93</v>
      </c>
      <c r="L679" s="776" t="s">
        <v>289</v>
      </c>
      <c r="M679" s="801"/>
    </row>
    <row r="680" spans="2:13">
      <c r="B680" s="777" t="s">
        <v>176</v>
      </c>
      <c r="C680" s="783" t="s">
        <v>10</v>
      </c>
      <c r="E680" s="777" t="s">
        <v>143</v>
      </c>
      <c r="F680" s="777" t="s">
        <v>326</v>
      </c>
      <c r="G680" s="791" t="s">
        <v>180</v>
      </c>
      <c r="H680" s="795" t="s">
        <v>329</v>
      </c>
      <c r="I680" s="797" t="s">
        <v>78</v>
      </c>
      <c r="J680" s="783" t="s">
        <v>307</v>
      </c>
      <c r="L680" s="777" t="s">
        <v>308</v>
      </c>
      <c r="M680" s="783" t="s">
        <v>305</v>
      </c>
    </row>
    <row r="681" spans="2:13">
      <c r="B681" s="778"/>
      <c r="C681" s="784" t="s">
        <v>310</v>
      </c>
      <c r="D681" s="786"/>
      <c r="E681" s="778" t="s">
        <v>311</v>
      </c>
      <c r="F681" s="778"/>
      <c r="G681" s="792" t="s">
        <v>105</v>
      </c>
      <c r="H681" s="796" t="s">
        <v>330</v>
      </c>
      <c r="I681" s="77" t="s">
        <v>315</v>
      </c>
      <c r="J681" s="784"/>
      <c r="K681" s="799"/>
      <c r="L681" s="778" t="s">
        <v>317</v>
      </c>
      <c r="M681" s="784" t="s">
        <v>319</v>
      </c>
    </row>
    <row r="682" spans="2:13" ht="30.75" customHeight="1">
      <c r="B682" s="781" t="str">
        <f>VLOOKUP($J677,'17-1（所得細目表)'!$B$9:$M$78,3,0)</f>
        <v/>
      </c>
      <c r="C682" s="781" t="str">
        <f>VLOOKUP($J677,'17-1（所得細目表)'!$B$9:$M$78,4,0)</f>
        <v/>
      </c>
      <c r="D682" s="781"/>
      <c r="E682" s="781">
        <f>VLOOKUP($J677,'17-1（所得細目表)'!$B$9:$M$78,5,0)</f>
        <v>0</v>
      </c>
      <c r="F682" s="781">
        <f>VLOOKUP($J677,'17-1（所得細目表)'!$B$9:$M$78,6,0)</f>
        <v>0</v>
      </c>
      <c r="G682" s="781">
        <f>VLOOKUP($J677,'17-1（所得細目表)'!$B$9:$M$78,7,0)</f>
        <v>0</v>
      </c>
      <c r="H682" s="781">
        <f>VLOOKUP($J677,'17-1（所得細目表)'!$B$9:$M$78,8,0)</f>
        <v>0</v>
      </c>
      <c r="I682" s="781">
        <f>VLOOKUP($J677,'17-1（所得細目表)'!$B$9:$M$78,9,0)</f>
        <v>0</v>
      </c>
      <c r="J682" s="781" t="str">
        <f>VLOOKUP($J677,'17-1（所得細目表)'!$B$9:$M$78,10,0)</f>
        <v/>
      </c>
      <c r="K682" s="781"/>
      <c r="L682" s="781">
        <f>VLOOKUP($J677,'17-1（所得細目表)'!$B$9:$M$78,11,0)</f>
        <v>0</v>
      </c>
      <c r="M682" s="781">
        <f>VLOOKUP($J677,'17-1（所得細目表)'!$B$9:$M$78,12,0)</f>
        <v>0</v>
      </c>
    </row>
    <row r="684" spans="2:13">
      <c r="C684" s="73" t="s">
        <v>331</v>
      </c>
    </row>
    <row r="686" spans="2:13">
      <c r="B686" s="780"/>
      <c r="C686" s="780"/>
      <c r="D686" s="780"/>
      <c r="E686" s="780"/>
      <c r="F686" s="780"/>
      <c r="G686" s="780"/>
      <c r="H686" s="780"/>
      <c r="I686" s="780"/>
      <c r="J686" s="780"/>
      <c r="K686" s="780"/>
      <c r="L686" s="780"/>
      <c r="M686" s="780"/>
    </row>
    <row r="688" spans="2:13" ht="14.4">
      <c r="E688" s="787">
        <f>'2（収支報告書)'!$A$9</f>
        <v>7</v>
      </c>
      <c r="F688" s="787"/>
      <c r="G688" s="787"/>
      <c r="H688" s="787"/>
      <c r="I688" s="787"/>
      <c r="J688" s="787"/>
    </row>
    <row r="690" spans="2:13" ht="12.75" customHeight="1">
      <c r="J690" s="788"/>
    </row>
    <row r="691" spans="2:13" ht="13.5" customHeight="1">
      <c r="F691" s="788" t="s">
        <v>59</v>
      </c>
      <c r="G691" s="789" t="str">
        <f>IF($J691="","",'2（収支報告書)'!$E$6)</f>
        <v/>
      </c>
      <c r="H691" s="793" t="s">
        <v>321</v>
      </c>
      <c r="I691" s="793"/>
      <c r="J691" s="798" t="str">
        <f>IF('17-1（所得細目表)'!$B58="","",'17-1（所得細目表)'!$B58)</f>
        <v/>
      </c>
      <c r="L691" s="788">
        <f>VLOOKUP($J691,'17-1（所得細目表)'!$B$9:$M$78,2,0)</f>
        <v>0</v>
      </c>
      <c r="M691" s="800" t="s">
        <v>322</v>
      </c>
    </row>
    <row r="692" spans="2:13">
      <c r="D692" s="785"/>
      <c r="K692" s="785"/>
    </row>
    <row r="693" spans="2:13">
      <c r="B693" s="776" t="s">
        <v>229</v>
      </c>
      <c r="C693" s="782" t="s">
        <v>169</v>
      </c>
      <c r="E693" s="776" t="s">
        <v>301</v>
      </c>
      <c r="F693" s="776" t="s">
        <v>303</v>
      </c>
      <c r="G693" s="790"/>
      <c r="H693" s="794"/>
      <c r="I693" s="790" t="s">
        <v>44</v>
      </c>
      <c r="J693" s="782" t="s">
        <v>93</v>
      </c>
      <c r="L693" s="776" t="s">
        <v>289</v>
      </c>
      <c r="M693" s="801"/>
    </row>
    <row r="694" spans="2:13">
      <c r="B694" s="777" t="s">
        <v>176</v>
      </c>
      <c r="C694" s="783" t="s">
        <v>10</v>
      </c>
      <c r="E694" s="777" t="s">
        <v>143</v>
      </c>
      <c r="F694" s="777" t="s">
        <v>326</v>
      </c>
      <c r="G694" s="791" t="s">
        <v>180</v>
      </c>
      <c r="H694" s="795" t="s">
        <v>329</v>
      </c>
      <c r="I694" s="797" t="s">
        <v>78</v>
      </c>
      <c r="J694" s="783" t="s">
        <v>307</v>
      </c>
      <c r="L694" s="777" t="s">
        <v>308</v>
      </c>
      <c r="M694" s="783" t="s">
        <v>305</v>
      </c>
    </row>
    <row r="695" spans="2:13">
      <c r="B695" s="778"/>
      <c r="C695" s="784" t="s">
        <v>310</v>
      </c>
      <c r="D695" s="786"/>
      <c r="E695" s="778" t="s">
        <v>311</v>
      </c>
      <c r="F695" s="778"/>
      <c r="G695" s="792" t="s">
        <v>105</v>
      </c>
      <c r="H695" s="796" t="s">
        <v>330</v>
      </c>
      <c r="I695" s="77" t="s">
        <v>315</v>
      </c>
      <c r="J695" s="784"/>
      <c r="K695" s="799"/>
      <c r="L695" s="778" t="s">
        <v>317</v>
      </c>
      <c r="M695" s="784" t="s">
        <v>319</v>
      </c>
    </row>
    <row r="696" spans="2:13" ht="30.75" customHeight="1">
      <c r="B696" s="781" t="str">
        <f>VLOOKUP($J691,'17-1（所得細目表)'!$B$9:$M$78,3,0)</f>
        <v/>
      </c>
      <c r="C696" s="781" t="str">
        <f>VLOOKUP($J691,'17-1（所得細目表)'!$B$9:$M$78,4,0)</f>
        <v/>
      </c>
      <c r="D696" s="781"/>
      <c r="E696" s="781">
        <f>VLOOKUP($J691,'17-1（所得細目表)'!$B$9:$M$78,5,0)</f>
        <v>0</v>
      </c>
      <c r="F696" s="781">
        <f>VLOOKUP($J691,'17-1（所得細目表)'!$B$9:$M$78,6,0)</f>
        <v>0</v>
      </c>
      <c r="G696" s="781">
        <f>VLOOKUP($J691,'17-1（所得細目表)'!$B$9:$M$78,7,0)</f>
        <v>0</v>
      </c>
      <c r="H696" s="781">
        <f>VLOOKUP($J691,'17-1（所得細目表)'!$B$9:$M$78,8,0)</f>
        <v>0</v>
      </c>
      <c r="I696" s="781">
        <f>VLOOKUP($J691,'17-1（所得細目表)'!$B$9:$M$78,9,0)</f>
        <v>0</v>
      </c>
      <c r="J696" s="781" t="str">
        <f>VLOOKUP($J691,'17-1（所得細目表)'!$B$9:$M$78,10,0)</f>
        <v/>
      </c>
      <c r="K696" s="781"/>
      <c r="L696" s="781">
        <f>VLOOKUP($J691,'17-1（所得細目表)'!$B$9:$M$78,11,0)</f>
        <v>0</v>
      </c>
      <c r="M696" s="781">
        <f>VLOOKUP($J691,'17-1（所得細目表)'!$B$9:$M$78,12,0)</f>
        <v>0</v>
      </c>
    </row>
    <row r="698" spans="2:13">
      <c r="C698" s="73" t="s">
        <v>331</v>
      </c>
    </row>
    <row r="700" spans="2:13">
      <c r="B700" s="780"/>
      <c r="C700" s="780"/>
      <c r="D700" s="780"/>
      <c r="E700" s="780"/>
      <c r="F700" s="780"/>
      <c r="G700" s="780"/>
      <c r="H700" s="780"/>
      <c r="I700" s="780"/>
      <c r="J700" s="780"/>
      <c r="K700" s="780"/>
      <c r="L700" s="780"/>
      <c r="M700" s="780"/>
    </row>
    <row r="702" spans="2:13" ht="14.4">
      <c r="E702" s="787">
        <f>'2（収支報告書)'!$A$9</f>
        <v>7</v>
      </c>
      <c r="F702" s="787"/>
      <c r="G702" s="787"/>
      <c r="H702" s="787"/>
      <c r="I702" s="787"/>
      <c r="J702" s="787"/>
    </row>
    <row r="704" spans="2:13" ht="12.75" customHeight="1">
      <c r="J704" s="788"/>
    </row>
    <row r="705" spans="2:13" ht="13.5" customHeight="1">
      <c r="F705" s="788" t="s">
        <v>59</v>
      </c>
      <c r="G705" s="789" t="str">
        <f>IF($J705="","",'2（収支報告書)'!$E$6)</f>
        <v/>
      </c>
      <c r="H705" s="793" t="s">
        <v>321</v>
      </c>
      <c r="I705" s="793"/>
      <c r="J705" s="798" t="str">
        <f>IF('17-1（所得細目表)'!$B59="","",'17-1（所得細目表)'!$B59)</f>
        <v/>
      </c>
      <c r="L705" s="788">
        <f>VLOOKUP($J705,'17-1（所得細目表)'!$B$9:$M$78,2,0)</f>
        <v>0</v>
      </c>
      <c r="M705" s="800" t="s">
        <v>322</v>
      </c>
    </row>
    <row r="706" spans="2:13">
      <c r="D706" s="785"/>
      <c r="K706" s="785"/>
    </row>
    <row r="707" spans="2:13">
      <c r="B707" s="776" t="s">
        <v>229</v>
      </c>
      <c r="C707" s="782" t="s">
        <v>169</v>
      </c>
      <c r="E707" s="776" t="s">
        <v>301</v>
      </c>
      <c r="F707" s="776" t="s">
        <v>303</v>
      </c>
      <c r="G707" s="790"/>
      <c r="H707" s="794"/>
      <c r="I707" s="790" t="s">
        <v>44</v>
      </c>
      <c r="J707" s="782" t="s">
        <v>93</v>
      </c>
      <c r="L707" s="776" t="s">
        <v>289</v>
      </c>
      <c r="M707" s="801"/>
    </row>
    <row r="708" spans="2:13">
      <c r="B708" s="777" t="s">
        <v>176</v>
      </c>
      <c r="C708" s="783" t="s">
        <v>10</v>
      </c>
      <c r="E708" s="777" t="s">
        <v>143</v>
      </c>
      <c r="F708" s="777" t="s">
        <v>326</v>
      </c>
      <c r="G708" s="791" t="s">
        <v>180</v>
      </c>
      <c r="H708" s="795" t="s">
        <v>329</v>
      </c>
      <c r="I708" s="797" t="s">
        <v>78</v>
      </c>
      <c r="J708" s="783" t="s">
        <v>307</v>
      </c>
      <c r="L708" s="777" t="s">
        <v>308</v>
      </c>
      <c r="M708" s="783" t="s">
        <v>305</v>
      </c>
    </row>
    <row r="709" spans="2:13">
      <c r="B709" s="778"/>
      <c r="C709" s="784" t="s">
        <v>310</v>
      </c>
      <c r="D709" s="786"/>
      <c r="E709" s="778" t="s">
        <v>311</v>
      </c>
      <c r="F709" s="778"/>
      <c r="G709" s="792" t="s">
        <v>105</v>
      </c>
      <c r="H709" s="796" t="s">
        <v>330</v>
      </c>
      <c r="I709" s="77" t="s">
        <v>315</v>
      </c>
      <c r="J709" s="784"/>
      <c r="K709" s="799"/>
      <c r="L709" s="778" t="s">
        <v>317</v>
      </c>
      <c r="M709" s="784" t="s">
        <v>319</v>
      </c>
    </row>
    <row r="710" spans="2:13" ht="30.75" customHeight="1">
      <c r="B710" s="781" t="str">
        <f>VLOOKUP($J705,'17-1（所得細目表)'!$B$9:$M$78,3,0)</f>
        <v/>
      </c>
      <c r="C710" s="781" t="str">
        <f>VLOOKUP($J705,'17-1（所得細目表)'!$B$9:$M$78,4,0)</f>
        <v/>
      </c>
      <c r="D710" s="781"/>
      <c r="E710" s="781">
        <f>VLOOKUP($J705,'17-1（所得細目表)'!$B$9:$M$78,5,0)</f>
        <v>0</v>
      </c>
      <c r="F710" s="781">
        <f>VLOOKUP($J705,'17-1（所得細目表)'!$B$9:$M$78,6,0)</f>
        <v>0</v>
      </c>
      <c r="G710" s="781">
        <f>VLOOKUP($J705,'17-1（所得細目表)'!$B$9:$M$78,7,0)</f>
        <v>0</v>
      </c>
      <c r="H710" s="781">
        <f>VLOOKUP($J705,'17-1（所得細目表)'!$B$9:$M$78,8,0)</f>
        <v>0</v>
      </c>
      <c r="I710" s="781">
        <f>VLOOKUP($J705,'17-1（所得細目表)'!$B$9:$M$78,9,0)</f>
        <v>0</v>
      </c>
      <c r="J710" s="781" t="str">
        <f>VLOOKUP($J705,'17-1（所得細目表)'!$B$9:$M$78,10,0)</f>
        <v/>
      </c>
      <c r="K710" s="781"/>
      <c r="L710" s="781">
        <f>VLOOKUP($J705,'17-1（所得細目表)'!$B$9:$M$78,11,0)</f>
        <v>0</v>
      </c>
      <c r="M710" s="781">
        <f>VLOOKUP($J705,'17-1（所得細目表)'!$B$9:$M$78,12,0)</f>
        <v>0</v>
      </c>
    </row>
    <row r="712" spans="2:13">
      <c r="C712" s="73" t="s">
        <v>331</v>
      </c>
    </row>
    <row r="714" spans="2:13">
      <c r="B714" s="780"/>
      <c r="C714" s="780"/>
      <c r="D714" s="780"/>
      <c r="E714" s="780"/>
      <c r="F714" s="780"/>
      <c r="G714" s="780"/>
      <c r="H714" s="780"/>
      <c r="I714" s="780"/>
      <c r="J714" s="780"/>
      <c r="K714" s="780"/>
      <c r="L714" s="780"/>
      <c r="M714" s="780"/>
    </row>
    <row r="716" spans="2:13" ht="14.4">
      <c r="E716" s="787">
        <f>'2（収支報告書)'!$A$9</f>
        <v>7</v>
      </c>
      <c r="F716" s="787"/>
      <c r="G716" s="787"/>
      <c r="H716" s="787"/>
      <c r="I716" s="787"/>
      <c r="J716" s="787"/>
    </row>
    <row r="718" spans="2:13" ht="12.75" customHeight="1">
      <c r="J718" s="788"/>
    </row>
    <row r="719" spans="2:13" ht="13.5" customHeight="1">
      <c r="F719" s="788" t="s">
        <v>59</v>
      </c>
      <c r="G719" s="789" t="str">
        <f>IF($J719="","",'2（収支報告書)'!$E$6)</f>
        <v/>
      </c>
      <c r="H719" s="793" t="s">
        <v>321</v>
      </c>
      <c r="I719" s="793"/>
      <c r="J719" s="798" t="str">
        <f>IF('17-1（所得細目表)'!$B60="","",'17-1（所得細目表)'!$B60)</f>
        <v/>
      </c>
      <c r="L719" s="788">
        <f>VLOOKUP($J719,'17-1（所得細目表)'!$B$9:$M$78,2,0)</f>
        <v>0</v>
      </c>
      <c r="M719" s="800" t="s">
        <v>322</v>
      </c>
    </row>
    <row r="720" spans="2:13">
      <c r="D720" s="785"/>
      <c r="K720" s="785"/>
    </row>
    <row r="721" spans="2:13">
      <c r="B721" s="776" t="s">
        <v>229</v>
      </c>
      <c r="C721" s="782" t="s">
        <v>169</v>
      </c>
      <c r="E721" s="776" t="s">
        <v>301</v>
      </c>
      <c r="F721" s="776" t="s">
        <v>303</v>
      </c>
      <c r="G721" s="790"/>
      <c r="H721" s="794"/>
      <c r="I721" s="790" t="s">
        <v>44</v>
      </c>
      <c r="J721" s="782" t="s">
        <v>93</v>
      </c>
      <c r="L721" s="776" t="s">
        <v>289</v>
      </c>
      <c r="M721" s="801"/>
    </row>
    <row r="722" spans="2:13">
      <c r="B722" s="777" t="s">
        <v>176</v>
      </c>
      <c r="C722" s="783" t="s">
        <v>10</v>
      </c>
      <c r="E722" s="777" t="s">
        <v>143</v>
      </c>
      <c r="F722" s="777" t="s">
        <v>326</v>
      </c>
      <c r="G722" s="791" t="s">
        <v>180</v>
      </c>
      <c r="H722" s="795" t="s">
        <v>329</v>
      </c>
      <c r="I722" s="797" t="s">
        <v>78</v>
      </c>
      <c r="J722" s="783" t="s">
        <v>307</v>
      </c>
      <c r="L722" s="777" t="s">
        <v>308</v>
      </c>
      <c r="M722" s="783" t="s">
        <v>305</v>
      </c>
    </row>
    <row r="723" spans="2:13">
      <c r="B723" s="778"/>
      <c r="C723" s="784" t="s">
        <v>310</v>
      </c>
      <c r="D723" s="786"/>
      <c r="E723" s="778" t="s">
        <v>311</v>
      </c>
      <c r="F723" s="778"/>
      <c r="G723" s="792" t="s">
        <v>105</v>
      </c>
      <c r="H723" s="796" t="s">
        <v>330</v>
      </c>
      <c r="I723" s="77" t="s">
        <v>315</v>
      </c>
      <c r="J723" s="784"/>
      <c r="K723" s="799"/>
      <c r="L723" s="778" t="s">
        <v>317</v>
      </c>
      <c r="M723" s="784" t="s">
        <v>319</v>
      </c>
    </row>
    <row r="724" spans="2:13" ht="30.75" customHeight="1">
      <c r="B724" s="781" t="str">
        <f>VLOOKUP($J719,'17-1（所得細目表)'!$B$9:$M$78,3,0)</f>
        <v/>
      </c>
      <c r="C724" s="781" t="str">
        <f>VLOOKUP($J719,'17-1（所得細目表)'!$B$9:$M$78,4,0)</f>
        <v/>
      </c>
      <c r="D724" s="781"/>
      <c r="E724" s="781">
        <f>VLOOKUP($J719,'17-1（所得細目表)'!$B$9:$M$78,5,0)</f>
        <v>0</v>
      </c>
      <c r="F724" s="781">
        <f>VLOOKUP($J719,'17-1（所得細目表)'!$B$9:$M$78,6,0)</f>
        <v>0</v>
      </c>
      <c r="G724" s="781">
        <f>VLOOKUP($J719,'17-1（所得細目表)'!$B$9:$M$78,7,0)</f>
        <v>0</v>
      </c>
      <c r="H724" s="781">
        <f>VLOOKUP($J719,'17-1（所得細目表)'!$B$9:$M$78,8,0)</f>
        <v>0</v>
      </c>
      <c r="I724" s="781">
        <f>VLOOKUP($J719,'17-1（所得細目表)'!$B$9:$M$78,9,0)</f>
        <v>0</v>
      </c>
      <c r="J724" s="781" t="str">
        <f>VLOOKUP($J719,'17-1（所得細目表)'!$B$9:$M$78,10,0)</f>
        <v/>
      </c>
      <c r="K724" s="781"/>
      <c r="L724" s="781">
        <f>VLOOKUP($J719,'17-1（所得細目表)'!$B$9:$M$78,11,0)</f>
        <v>0</v>
      </c>
      <c r="M724" s="781">
        <f>VLOOKUP($J719,'17-1（所得細目表)'!$B$9:$M$78,12,0)</f>
        <v>0</v>
      </c>
    </row>
    <row r="726" spans="2:13">
      <c r="C726" s="73" t="s">
        <v>331</v>
      </c>
    </row>
    <row r="728" spans="2:13">
      <c r="B728" s="780"/>
      <c r="C728" s="780"/>
      <c r="D728" s="780"/>
      <c r="E728" s="780"/>
      <c r="F728" s="780"/>
      <c r="G728" s="780"/>
      <c r="H728" s="780"/>
      <c r="I728" s="780"/>
      <c r="J728" s="780"/>
      <c r="K728" s="780"/>
      <c r="L728" s="780"/>
      <c r="M728" s="780"/>
    </row>
    <row r="730" spans="2:13" ht="14.4">
      <c r="E730" s="787">
        <f>'2（収支報告書)'!$A$9</f>
        <v>7</v>
      </c>
      <c r="F730" s="787"/>
      <c r="G730" s="787"/>
      <c r="H730" s="787"/>
      <c r="I730" s="787"/>
      <c r="J730" s="787"/>
    </row>
    <row r="732" spans="2:13" ht="12.75" customHeight="1">
      <c r="J732" s="788"/>
    </row>
    <row r="733" spans="2:13" ht="13.5" customHeight="1">
      <c r="F733" s="788" t="s">
        <v>59</v>
      </c>
      <c r="G733" s="789" t="str">
        <f>IF($J733="","",'2（収支報告書)'!$E$6)</f>
        <v/>
      </c>
      <c r="H733" s="793" t="s">
        <v>321</v>
      </c>
      <c r="I733" s="793"/>
      <c r="J733" s="798" t="str">
        <f>IF('17-1（所得細目表)'!$B61="","",'17-1（所得細目表)'!$B61)</f>
        <v/>
      </c>
      <c r="L733" s="788">
        <f>VLOOKUP($J733,'17-1（所得細目表)'!$B$9:$M$78,2,0)</f>
        <v>0</v>
      </c>
      <c r="M733" s="800" t="s">
        <v>322</v>
      </c>
    </row>
    <row r="734" spans="2:13">
      <c r="D734" s="785"/>
      <c r="K734" s="785"/>
    </row>
    <row r="735" spans="2:13">
      <c r="B735" s="776" t="s">
        <v>229</v>
      </c>
      <c r="C735" s="782" t="s">
        <v>169</v>
      </c>
      <c r="E735" s="776" t="s">
        <v>301</v>
      </c>
      <c r="F735" s="776" t="s">
        <v>303</v>
      </c>
      <c r="G735" s="790"/>
      <c r="H735" s="794"/>
      <c r="I735" s="790" t="s">
        <v>44</v>
      </c>
      <c r="J735" s="782" t="s">
        <v>93</v>
      </c>
      <c r="L735" s="776" t="s">
        <v>289</v>
      </c>
      <c r="M735" s="801"/>
    </row>
    <row r="736" spans="2:13">
      <c r="B736" s="777" t="s">
        <v>176</v>
      </c>
      <c r="C736" s="783" t="s">
        <v>10</v>
      </c>
      <c r="E736" s="777" t="s">
        <v>143</v>
      </c>
      <c r="F736" s="777" t="s">
        <v>326</v>
      </c>
      <c r="G736" s="791" t="s">
        <v>180</v>
      </c>
      <c r="H736" s="795" t="s">
        <v>329</v>
      </c>
      <c r="I736" s="797" t="s">
        <v>78</v>
      </c>
      <c r="J736" s="783" t="s">
        <v>307</v>
      </c>
      <c r="L736" s="777" t="s">
        <v>308</v>
      </c>
      <c r="M736" s="783" t="s">
        <v>305</v>
      </c>
    </row>
    <row r="737" spans="2:13">
      <c r="B737" s="778"/>
      <c r="C737" s="784" t="s">
        <v>310</v>
      </c>
      <c r="D737" s="786"/>
      <c r="E737" s="778" t="s">
        <v>311</v>
      </c>
      <c r="F737" s="778"/>
      <c r="G737" s="792" t="s">
        <v>105</v>
      </c>
      <c r="H737" s="796" t="s">
        <v>330</v>
      </c>
      <c r="I737" s="77" t="s">
        <v>315</v>
      </c>
      <c r="J737" s="784"/>
      <c r="K737" s="799"/>
      <c r="L737" s="778" t="s">
        <v>317</v>
      </c>
      <c r="M737" s="784" t="s">
        <v>319</v>
      </c>
    </row>
    <row r="738" spans="2:13" ht="30.75" customHeight="1">
      <c r="B738" s="781" t="str">
        <f>VLOOKUP($J733,'17-1（所得細目表)'!$B$9:$M$78,3,0)</f>
        <v/>
      </c>
      <c r="C738" s="781" t="str">
        <f>VLOOKUP($J733,'17-1（所得細目表)'!$B$9:$M$78,4,0)</f>
        <v/>
      </c>
      <c r="D738" s="781"/>
      <c r="E738" s="781">
        <f>VLOOKUP($J733,'17-1（所得細目表)'!$B$9:$M$78,5,0)</f>
        <v>0</v>
      </c>
      <c r="F738" s="781">
        <f>VLOOKUP($J733,'17-1（所得細目表)'!$B$9:$M$78,6,0)</f>
        <v>0</v>
      </c>
      <c r="G738" s="781">
        <f>VLOOKUP($J733,'17-1（所得細目表)'!$B$9:$M$78,7,0)</f>
        <v>0</v>
      </c>
      <c r="H738" s="781">
        <f>VLOOKUP($J733,'17-1（所得細目表)'!$B$9:$M$78,8,0)</f>
        <v>0</v>
      </c>
      <c r="I738" s="781">
        <f>VLOOKUP($J733,'17-1（所得細目表)'!$B$9:$M$78,9,0)</f>
        <v>0</v>
      </c>
      <c r="J738" s="781" t="str">
        <f>VLOOKUP($J733,'17-1（所得細目表)'!$B$9:$M$78,10,0)</f>
        <v/>
      </c>
      <c r="K738" s="781"/>
      <c r="L738" s="781">
        <f>VLOOKUP($J733,'17-1（所得細目表)'!$B$9:$M$78,11,0)</f>
        <v>0</v>
      </c>
      <c r="M738" s="781">
        <f>VLOOKUP($J733,'17-1（所得細目表)'!$B$9:$M$78,12,0)</f>
        <v>0</v>
      </c>
    </row>
    <row r="740" spans="2:13">
      <c r="C740" s="73" t="s">
        <v>331</v>
      </c>
    </row>
    <row r="742" spans="2:13">
      <c r="B742" s="780"/>
      <c r="C742" s="780"/>
      <c r="D742" s="780"/>
      <c r="E742" s="780"/>
      <c r="F742" s="780"/>
      <c r="G742" s="780"/>
      <c r="H742" s="780"/>
      <c r="I742" s="780"/>
      <c r="J742" s="780"/>
      <c r="K742" s="780"/>
      <c r="L742" s="780"/>
      <c r="M742" s="780"/>
    </row>
    <row r="744" spans="2:13" ht="14.4">
      <c r="E744" s="787">
        <f>'2（収支報告書)'!$A$9</f>
        <v>7</v>
      </c>
      <c r="F744" s="787"/>
      <c r="G744" s="787"/>
      <c r="H744" s="787"/>
      <c r="I744" s="787"/>
      <c r="J744" s="787"/>
    </row>
    <row r="746" spans="2:13" ht="12.75" customHeight="1">
      <c r="J746" s="788"/>
    </row>
    <row r="747" spans="2:13" ht="13.5" customHeight="1">
      <c r="F747" s="788" t="s">
        <v>59</v>
      </c>
      <c r="G747" s="789" t="str">
        <f>IF($J747="","",'2（収支報告書)'!$E$6)</f>
        <v/>
      </c>
      <c r="H747" s="793" t="s">
        <v>321</v>
      </c>
      <c r="I747" s="793"/>
      <c r="J747" s="798" t="str">
        <f>IF('17-1（所得細目表)'!$B62="","",'17-1（所得細目表)'!$B62)</f>
        <v/>
      </c>
      <c r="L747" s="788">
        <f>VLOOKUP($J747,'17-1（所得細目表)'!$B$9:$M$78,2,0)</f>
        <v>0</v>
      </c>
      <c r="M747" s="800" t="s">
        <v>322</v>
      </c>
    </row>
    <row r="748" spans="2:13">
      <c r="D748" s="785"/>
      <c r="K748" s="785"/>
    </row>
    <row r="749" spans="2:13">
      <c r="B749" s="776" t="s">
        <v>229</v>
      </c>
      <c r="C749" s="782" t="s">
        <v>169</v>
      </c>
      <c r="E749" s="776" t="s">
        <v>301</v>
      </c>
      <c r="F749" s="776" t="s">
        <v>303</v>
      </c>
      <c r="G749" s="790"/>
      <c r="H749" s="794"/>
      <c r="I749" s="790" t="s">
        <v>44</v>
      </c>
      <c r="J749" s="782" t="s">
        <v>93</v>
      </c>
      <c r="L749" s="776" t="s">
        <v>289</v>
      </c>
      <c r="M749" s="801"/>
    </row>
    <row r="750" spans="2:13">
      <c r="B750" s="777" t="s">
        <v>176</v>
      </c>
      <c r="C750" s="783" t="s">
        <v>10</v>
      </c>
      <c r="E750" s="777" t="s">
        <v>143</v>
      </c>
      <c r="F750" s="777" t="s">
        <v>326</v>
      </c>
      <c r="G750" s="791" t="s">
        <v>180</v>
      </c>
      <c r="H750" s="795" t="s">
        <v>329</v>
      </c>
      <c r="I750" s="797" t="s">
        <v>78</v>
      </c>
      <c r="J750" s="783" t="s">
        <v>307</v>
      </c>
      <c r="L750" s="777" t="s">
        <v>308</v>
      </c>
      <c r="M750" s="783" t="s">
        <v>305</v>
      </c>
    </row>
    <row r="751" spans="2:13">
      <c r="B751" s="778"/>
      <c r="C751" s="784" t="s">
        <v>310</v>
      </c>
      <c r="D751" s="786"/>
      <c r="E751" s="778" t="s">
        <v>311</v>
      </c>
      <c r="F751" s="778"/>
      <c r="G751" s="792" t="s">
        <v>105</v>
      </c>
      <c r="H751" s="796" t="s">
        <v>330</v>
      </c>
      <c r="I751" s="77" t="s">
        <v>315</v>
      </c>
      <c r="J751" s="784"/>
      <c r="K751" s="799"/>
      <c r="L751" s="778" t="s">
        <v>317</v>
      </c>
      <c r="M751" s="784" t="s">
        <v>319</v>
      </c>
    </row>
    <row r="752" spans="2:13" ht="30.75" customHeight="1">
      <c r="B752" s="781" t="str">
        <f>VLOOKUP($J747,'17-1（所得細目表)'!$B$9:$M$78,3,0)</f>
        <v/>
      </c>
      <c r="C752" s="781" t="str">
        <f>VLOOKUP($J747,'17-1（所得細目表)'!$B$9:$M$78,4,0)</f>
        <v/>
      </c>
      <c r="D752" s="781"/>
      <c r="E752" s="781">
        <f>VLOOKUP($J747,'17-1（所得細目表)'!$B$9:$M$78,5,0)</f>
        <v>0</v>
      </c>
      <c r="F752" s="781">
        <f>VLOOKUP($J747,'17-1（所得細目表)'!$B$9:$M$78,6,0)</f>
        <v>0</v>
      </c>
      <c r="G752" s="781">
        <f>VLOOKUP($J747,'17-1（所得細目表)'!$B$9:$M$78,7,0)</f>
        <v>0</v>
      </c>
      <c r="H752" s="781">
        <f>VLOOKUP($J747,'17-1（所得細目表)'!$B$9:$M$78,8,0)</f>
        <v>0</v>
      </c>
      <c r="I752" s="781">
        <f>VLOOKUP($J747,'17-1（所得細目表)'!$B$9:$M$78,9,0)</f>
        <v>0</v>
      </c>
      <c r="J752" s="781" t="str">
        <f>VLOOKUP($J747,'17-1（所得細目表)'!$B$9:$M$78,10,0)</f>
        <v/>
      </c>
      <c r="K752" s="781"/>
      <c r="L752" s="781">
        <f>VLOOKUP($J747,'17-1（所得細目表)'!$B$9:$M$78,11,0)</f>
        <v>0</v>
      </c>
      <c r="M752" s="781">
        <f>VLOOKUP($J747,'17-1（所得細目表)'!$B$9:$M$78,12,0)</f>
        <v>0</v>
      </c>
    </row>
    <row r="754" spans="2:13">
      <c r="C754" s="73" t="s">
        <v>331</v>
      </c>
    </row>
    <row r="756" spans="2:13">
      <c r="B756" s="780"/>
      <c r="C756" s="780"/>
      <c r="D756" s="780"/>
      <c r="E756" s="780"/>
      <c r="F756" s="780"/>
      <c r="G756" s="780"/>
      <c r="H756" s="780"/>
      <c r="I756" s="780"/>
      <c r="J756" s="780"/>
      <c r="K756" s="780"/>
      <c r="L756" s="780"/>
      <c r="M756" s="780"/>
    </row>
    <row r="758" spans="2:13" ht="14.4">
      <c r="E758" s="787">
        <f>'2（収支報告書)'!$A$9</f>
        <v>7</v>
      </c>
      <c r="F758" s="787"/>
      <c r="G758" s="787"/>
      <c r="H758" s="787"/>
      <c r="I758" s="787"/>
      <c r="J758" s="787"/>
    </row>
    <row r="760" spans="2:13" ht="12.75" customHeight="1">
      <c r="J760" s="788"/>
    </row>
    <row r="761" spans="2:13" ht="13.5" customHeight="1">
      <c r="F761" s="788" t="s">
        <v>59</v>
      </c>
      <c r="G761" s="789" t="str">
        <f>IF($J761="","",'2（収支報告書)'!$E$6)</f>
        <v/>
      </c>
      <c r="H761" s="793" t="s">
        <v>321</v>
      </c>
      <c r="I761" s="793"/>
      <c r="J761" s="798" t="str">
        <f>IF('17-1（所得細目表)'!$B63="","",'17-1（所得細目表)'!$B63)</f>
        <v/>
      </c>
      <c r="L761" s="788">
        <f>VLOOKUP($J761,'17-1（所得細目表)'!$B$9:$M$78,2,0)</f>
        <v>0</v>
      </c>
      <c r="M761" s="800" t="s">
        <v>322</v>
      </c>
    </row>
    <row r="762" spans="2:13">
      <c r="D762" s="785"/>
      <c r="K762" s="785"/>
    </row>
    <row r="763" spans="2:13">
      <c r="B763" s="776" t="s">
        <v>229</v>
      </c>
      <c r="C763" s="782" t="s">
        <v>169</v>
      </c>
      <c r="E763" s="776" t="s">
        <v>301</v>
      </c>
      <c r="F763" s="776" t="s">
        <v>303</v>
      </c>
      <c r="G763" s="790"/>
      <c r="H763" s="794"/>
      <c r="I763" s="790" t="s">
        <v>44</v>
      </c>
      <c r="J763" s="782" t="s">
        <v>93</v>
      </c>
      <c r="L763" s="776" t="s">
        <v>289</v>
      </c>
      <c r="M763" s="801"/>
    </row>
    <row r="764" spans="2:13">
      <c r="B764" s="777" t="s">
        <v>176</v>
      </c>
      <c r="C764" s="783" t="s">
        <v>10</v>
      </c>
      <c r="E764" s="777" t="s">
        <v>143</v>
      </c>
      <c r="F764" s="777" t="s">
        <v>326</v>
      </c>
      <c r="G764" s="791" t="s">
        <v>180</v>
      </c>
      <c r="H764" s="795" t="s">
        <v>329</v>
      </c>
      <c r="I764" s="797" t="s">
        <v>78</v>
      </c>
      <c r="J764" s="783" t="s">
        <v>307</v>
      </c>
      <c r="L764" s="777" t="s">
        <v>308</v>
      </c>
      <c r="M764" s="783" t="s">
        <v>305</v>
      </c>
    </row>
    <row r="765" spans="2:13">
      <c r="B765" s="778"/>
      <c r="C765" s="784" t="s">
        <v>310</v>
      </c>
      <c r="D765" s="786"/>
      <c r="E765" s="778" t="s">
        <v>311</v>
      </c>
      <c r="F765" s="778"/>
      <c r="G765" s="792" t="s">
        <v>105</v>
      </c>
      <c r="H765" s="796" t="s">
        <v>330</v>
      </c>
      <c r="I765" s="77" t="s">
        <v>315</v>
      </c>
      <c r="J765" s="784"/>
      <c r="K765" s="799"/>
      <c r="L765" s="778" t="s">
        <v>317</v>
      </c>
      <c r="M765" s="784" t="s">
        <v>319</v>
      </c>
    </row>
    <row r="766" spans="2:13" ht="30.75" customHeight="1">
      <c r="B766" s="781" t="str">
        <f>VLOOKUP($J761,'17-1（所得細目表)'!$B$9:$M$78,3,0)</f>
        <v/>
      </c>
      <c r="C766" s="781" t="str">
        <f>VLOOKUP($J761,'17-1（所得細目表)'!$B$9:$M$78,4,0)</f>
        <v/>
      </c>
      <c r="D766" s="781"/>
      <c r="E766" s="781">
        <f>VLOOKUP($J761,'17-1（所得細目表)'!$B$9:$M$78,5,0)</f>
        <v>0</v>
      </c>
      <c r="F766" s="781">
        <f>VLOOKUP($J761,'17-1（所得細目表)'!$B$9:$M$78,6,0)</f>
        <v>0</v>
      </c>
      <c r="G766" s="781">
        <f>VLOOKUP($J761,'17-1（所得細目表)'!$B$9:$M$78,7,0)</f>
        <v>0</v>
      </c>
      <c r="H766" s="781">
        <f>VLOOKUP($J761,'17-1（所得細目表)'!$B$9:$M$78,8,0)</f>
        <v>0</v>
      </c>
      <c r="I766" s="781">
        <f>VLOOKUP($J761,'17-1（所得細目表)'!$B$9:$M$78,9,0)</f>
        <v>0</v>
      </c>
      <c r="J766" s="781" t="str">
        <f>VLOOKUP($J761,'17-1（所得細目表)'!$B$9:$M$78,10,0)</f>
        <v/>
      </c>
      <c r="K766" s="781"/>
      <c r="L766" s="781">
        <f>VLOOKUP($J761,'17-1（所得細目表)'!$B$9:$M$78,11,0)</f>
        <v>0</v>
      </c>
      <c r="M766" s="781">
        <f>VLOOKUP($J761,'17-1（所得細目表)'!$B$9:$M$78,12,0)</f>
        <v>0</v>
      </c>
    </row>
    <row r="768" spans="2:13">
      <c r="C768" s="73" t="s">
        <v>331</v>
      </c>
    </row>
    <row r="770" spans="2:13">
      <c r="B770" s="780"/>
      <c r="C770" s="780"/>
      <c r="D770" s="780"/>
      <c r="E770" s="780"/>
      <c r="F770" s="780"/>
      <c r="G770" s="780"/>
      <c r="H770" s="780"/>
      <c r="I770" s="780"/>
      <c r="J770" s="780"/>
      <c r="K770" s="780"/>
      <c r="L770" s="780"/>
      <c r="M770" s="780"/>
    </row>
    <row r="772" spans="2:13" ht="14.4">
      <c r="E772" s="787">
        <f>'2（収支報告書)'!$A$9</f>
        <v>7</v>
      </c>
      <c r="F772" s="787"/>
      <c r="G772" s="787"/>
      <c r="H772" s="787"/>
      <c r="I772" s="787"/>
      <c r="J772" s="787"/>
    </row>
    <row r="774" spans="2:13" ht="12.75" customHeight="1">
      <c r="J774" s="788"/>
    </row>
    <row r="775" spans="2:13" ht="13.5" customHeight="1">
      <c r="F775" s="788" t="s">
        <v>59</v>
      </c>
      <c r="G775" s="789" t="str">
        <f>IF($J775="","",'2（収支報告書)'!$E$6)</f>
        <v/>
      </c>
      <c r="H775" s="793" t="s">
        <v>321</v>
      </c>
      <c r="I775" s="793"/>
      <c r="J775" s="798" t="str">
        <f>IF('17-1（所得細目表)'!$B64="","",'17-1（所得細目表)'!$B64)</f>
        <v/>
      </c>
      <c r="L775" s="788">
        <f>VLOOKUP($J775,'17-1（所得細目表)'!$B$9:$M$78,2,0)</f>
        <v>0</v>
      </c>
      <c r="M775" s="800" t="s">
        <v>322</v>
      </c>
    </row>
    <row r="776" spans="2:13">
      <c r="D776" s="785"/>
      <c r="K776" s="785"/>
    </row>
    <row r="777" spans="2:13">
      <c r="B777" s="776" t="s">
        <v>229</v>
      </c>
      <c r="C777" s="782" t="s">
        <v>169</v>
      </c>
      <c r="E777" s="776" t="s">
        <v>301</v>
      </c>
      <c r="F777" s="776" t="s">
        <v>303</v>
      </c>
      <c r="G777" s="790"/>
      <c r="H777" s="794"/>
      <c r="I777" s="790" t="s">
        <v>44</v>
      </c>
      <c r="J777" s="782" t="s">
        <v>93</v>
      </c>
      <c r="L777" s="776" t="s">
        <v>289</v>
      </c>
      <c r="M777" s="801"/>
    </row>
    <row r="778" spans="2:13">
      <c r="B778" s="777" t="s">
        <v>176</v>
      </c>
      <c r="C778" s="783" t="s">
        <v>10</v>
      </c>
      <c r="E778" s="777" t="s">
        <v>143</v>
      </c>
      <c r="F778" s="777" t="s">
        <v>326</v>
      </c>
      <c r="G778" s="791" t="s">
        <v>180</v>
      </c>
      <c r="H778" s="795" t="s">
        <v>329</v>
      </c>
      <c r="I778" s="797" t="s">
        <v>78</v>
      </c>
      <c r="J778" s="783" t="s">
        <v>307</v>
      </c>
      <c r="L778" s="777" t="s">
        <v>308</v>
      </c>
      <c r="M778" s="783" t="s">
        <v>305</v>
      </c>
    </row>
    <row r="779" spans="2:13">
      <c r="B779" s="778"/>
      <c r="C779" s="784" t="s">
        <v>310</v>
      </c>
      <c r="D779" s="786"/>
      <c r="E779" s="778" t="s">
        <v>311</v>
      </c>
      <c r="F779" s="778"/>
      <c r="G779" s="792" t="s">
        <v>105</v>
      </c>
      <c r="H779" s="796" t="s">
        <v>330</v>
      </c>
      <c r="I779" s="77" t="s">
        <v>315</v>
      </c>
      <c r="J779" s="784"/>
      <c r="K779" s="799"/>
      <c r="L779" s="778" t="s">
        <v>317</v>
      </c>
      <c r="M779" s="784" t="s">
        <v>319</v>
      </c>
    </row>
    <row r="780" spans="2:13" ht="30.75" customHeight="1">
      <c r="B780" s="781" t="str">
        <f>VLOOKUP($J775,'17-1（所得細目表)'!$B$9:$M$78,3,0)</f>
        <v/>
      </c>
      <c r="C780" s="781" t="str">
        <f>VLOOKUP($J775,'17-1（所得細目表)'!$B$9:$M$78,4,0)</f>
        <v/>
      </c>
      <c r="D780" s="781"/>
      <c r="E780" s="781">
        <f>VLOOKUP($J775,'17-1（所得細目表)'!$B$9:$M$78,5,0)</f>
        <v>0</v>
      </c>
      <c r="F780" s="781">
        <f>VLOOKUP($J775,'17-1（所得細目表)'!$B$9:$M$78,6,0)</f>
        <v>0</v>
      </c>
      <c r="G780" s="781">
        <f>VLOOKUP($J775,'17-1（所得細目表)'!$B$9:$M$78,7,0)</f>
        <v>0</v>
      </c>
      <c r="H780" s="781">
        <f>VLOOKUP($J775,'17-1（所得細目表)'!$B$9:$M$78,8,0)</f>
        <v>0</v>
      </c>
      <c r="I780" s="781">
        <f>VLOOKUP($J775,'17-1（所得細目表)'!$B$9:$M$78,9,0)</f>
        <v>0</v>
      </c>
      <c r="J780" s="781" t="str">
        <f>VLOOKUP($J775,'17-1（所得細目表)'!$B$9:$M$78,10,0)</f>
        <v/>
      </c>
      <c r="K780" s="781"/>
      <c r="L780" s="781">
        <f>VLOOKUP($J775,'17-1（所得細目表)'!$B$9:$M$78,11,0)</f>
        <v>0</v>
      </c>
      <c r="M780" s="781">
        <f>VLOOKUP($J775,'17-1（所得細目表)'!$B$9:$M$78,12,0)</f>
        <v>0</v>
      </c>
    </row>
    <row r="782" spans="2:13">
      <c r="C782" s="73" t="s">
        <v>331</v>
      </c>
    </row>
    <row r="784" spans="2:13">
      <c r="B784" s="780"/>
      <c r="C784" s="780"/>
      <c r="D784" s="780"/>
      <c r="E784" s="780"/>
      <c r="F784" s="780"/>
      <c r="G784" s="780"/>
      <c r="H784" s="780"/>
      <c r="I784" s="780"/>
      <c r="J784" s="780"/>
      <c r="K784" s="780"/>
      <c r="L784" s="780"/>
      <c r="M784" s="780"/>
    </row>
    <row r="786" spans="2:13" ht="14.4">
      <c r="E786" s="787">
        <f>'2（収支報告書)'!$A$9</f>
        <v>7</v>
      </c>
      <c r="F786" s="787"/>
      <c r="G786" s="787"/>
      <c r="H786" s="787"/>
      <c r="I786" s="787"/>
      <c r="J786" s="787"/>
    </row>
    <row r="788" spans="2:13" ht="12.75" customHeight="1">
      <c r="J788" s="788"/>
    </row>
    <row r="789" spans="2:13" ht="13.5" customHeight="1">
      <c r="F789" s="788" t="s">
        <v>59</v>
      </c>
      <c r="G789" s="789" t="str">
        <f>IF($J789="","",'2（収支報告書)'!$E$6)</f>
        <v/>
      </c>
      <c r="H789" s="793" t="s">
        <v>321</v>
      </c>
      <c r="I789" s="793"/>
      <c r="J789" s="798" t="str">
        <f>IF('17-1（所得細目表)'!$B65="","",'17-1（所得細目表)'!$B65)</f>
        <v/>
      </c>
      <c r="L789" s="788">
        <f>VLOOKUP($J789,'17-1（所得細目表)'!$B$9:$M$78,2,0)</f>
        <v>0</v>
      </c>
      <c r="M789" s="800" t="s">
        <v>322</v>
      </c>
    </row>
    <row r="790" spans="2:13">
      <c r="D790" s="785"/>
      <c r="K790" s="785"/>
    </row>
    <row r="791" spans="2:13">
      <c r="B791" s="776" t="s">
        <v>229</v>
      </c>
      <c r="C791" s="782" t="s">
        <v>169</v>
      </c>
      <c r="E791" s="776" t="s">
        <v>301</v>
      </c>
      <c r="F791" s="776" t="s">
        <v>303</v>
      </c>
      <c r="G791" s="790"/>
      <c r="H791" s="794"/>
      <c r="I791" s="790" t="s">
        <v>44</v>
      </c>
      <c r="J791" s="782" t="s">
        <v>93</v>
      </c>
      <c r="L791" s="776" t="s">
        <v>289</v>
      </c>
      <c r="M791" s="801"/>
    </row>
    <row r="792" spans="2:13">
      <c r="B792" s="777" t="s">
        <v>176</v>
      </c>
      <c r="C792" s="783" t="s">
        <v>10</v>
      </c>
      <c r="E792" s="777" t="s">
        <v>143</v>
      </c>
      <c r="F792" s="777" t="s">
        <v>326</v>
      </c>
      <c r="G792" s="791" t="s">
        <v>180</v>
      </c>
      <c r="H792" s="795" t="s">
        <v>329</v>
      </c>
      <c r="I792" s="797" t="s">
        <v>78</v>
      </c>
      <c r="J792" s="783" t="s">
        <v>307</v>
      </c>
      <c r="L792" s="777" t="s">
        <v>308</v>
      </c>
      <c r="M792" s="783" t="s">
        <v>305</v>
      </c>
    </row>
    <row r="793" spans="2:13">
      <c r="B793" s="778"/>
      <c r="C793" s="784" t="s">
        <v>310</v>
      </c>
      <c r="D793" s="786"/>
      <c r="E793" s="778" t="s">
        <v>311</v>
      </c>
      <c r="F793" s="778"/>
      <c r="G793" s="792" t="s">
        <v>105</v>
      </c>
      <c r="H793" s="796" t="s">
        <v>330</v>
      </c>
      <c r="I793" s="77" t="s">
        <v>315</v>
      </c>
      <c r="J793" s="784"/>
      <c r="K793" s="799"/>
      <c r="L793" s="778" t="s">
        <v>317</v>
      </c>
      <c r="M793" s="784" t="s">
        <v>319</v>
      </c>
    </row>
    <row r="794" spans="2:13" ht="30.75" customHeight="1">
      <c r="B794" s="781" t="str">
        <f>VLOOKUP($J789,'17-1（所得細目表)'!$B$9:$M$78,3,0)</f>
        <v/>
      </c>
      <c r="C794" s="781" t="str">
        <f>VLOOKUP($J789,'17-1（所得細目表)'!$B$9:$M$78,4,0)</f>
        <v/>
      </c>
      <c r="D794" s="781"/>
      <c r="E794" s="781">
        <f>VLOOKUP($J789,'17-1（所得細目表)'!$B$9:$M$78,5,0)</f>
        <v>0</v>
      </c>
      <c r="F794" s="781">
        <f>VLOOKUP($J789,'17-1（所得細目表)'!$B$9:$M$78,6,0)</f>
        <v>0</v>
      </c>
      <c r="G794" s="781">
        <f>VLOOKUP($J789,'17-1（所得細目表)'!$B$9:$M$78,7,0)</f>
        <v>0</v>
      </c>
      <c r="H794" s="781">
        <f>VLOOKUP($J789,'17-1（所得細目表)'!$B$9:$M$78,8,0)</f>
        <v>0</v>
      </c>
      <c r="I794" s="781">
        <f>VLOOKUP($J789,'17-1（所得細目表)'!$B$9:$M$78,9,0)</f>
        <v>0</v>
      </c>
      <c r="J794" s="781" t="str">
        <f>VLOOKUP($J789,'17-1（所得細目表)'!$B$9:$M$78,10,0)</f>
        <v/>
      </c>
      <c r="K794" s="781"/>
      <c r="L794" s="781">
        <f>VLOOKUP($J789,'17-1（所得細目表)'!$B$9:$M$78,11,0)</f>
        <v>0</v>
      </c>
      <c r="M794" s="781">
        <f>VLOOKUP($J789,'17-1（所得細目表)'!$B$9:$M$78,12,0)</f>
        <v>0</v>
      </c>
    </row>
    <row r="796" spans="2:13">
      <c r="C796" s="73" t="s">
        <v>331</v>
      </c>
    </row>
    <row r="798" spans="2:13">
      <c r="B798" s="780"/>
      <c r="C798" s="780"/>
      <c r="D798" s="780"/>
      <c r="E798" s="780"/>
      <c r="F798" s="780"/>
      <c r="G798" s="780"/>
      <c r="H798" s="780"/>
      <c r="I798" s="780"/>
      <c r="J798" s="780"/>
      <c r="K798" s="780"/>
      <c r="L798" s="780"/>
      <c r="M798" s="780"/>
    </row>
    <row r="800" spans="2:13" ht="14.4">
      <c r="E800" s="787">
        <f>'2（収支報告書)'!$A$9</f>
        <v>7</v>
      </c>
      <c r="F800" s="787"/>
      <c r="G800" s="787"/>
      <c r="H800" s="787"/>
      <c r="I800" s="787"/>
      <c r="J800" s="787"/>
    </row>
    <row r="802" spans="2:13" ht="12.75" customHeight="1">
      <c r="J802" s="788"/>
    </row>
    <row r="803" spans="2:13" ht="13.5" customHeight="1">
      <c r="F803" s="788" t="s">
        <v>59</v>
      </c>
      <c r="G803" s="789" t="str">
        <f>IF($J803="","",'2（収支報告書)'!$E$6)</f>
        <v/>
      </c>
      <c r="H803" s="793" t="s">
        <v>321</v>
      </c>
      <c r="I803" s="793"/>
      <c r="J803" s="798" t="str">
        <f>IF('17-1（所得細目表)'!$B66="","",'17-1（所得細目表)'!$B66)</f>
        <v/>
      </c>
      <c r="L803" s="788">
        <f>VLOOKUP($J803,'17-1（所得細目表)'!$B$9:$M$78,2,0)</f>
        <v>0</v>
      </c>
      <c r="M803" s="800" t="s">
        <v>322</v>
      </c>
    </row>
    <row r="804" spans="2:13">
      <c r="D804" s="785"/>
      <c r="K804" s="785"/>
    </row>
    <row r="805" spans="2:13">
      <c r="B805" s="776" t="s">
        <v>229</v>
      </c>
      <c r="C805" s="782" t="s">
        <v>169</v>
      </c>
      <c r="E805" s="776" t="s">
        <v>301</v>
      </c>
      <c r="F805" s="776" t="s">
        <v>303</v>
      </c>
      <c r="G805" s="790"/>
      <c r="H805" s="794"/>
      <c r="I805" s="790" t="s">
        <v>44</v>
      </c>
      <c r="J805" s="782" t="s">
        <v>93</v>
      </c>
      <c r="L805" s="776" t="s">
        <v>289</v>
      </c>
      <c r="M805" s="801"/>
    </row>
    <row r="806" spans="2:13">
      <c r="B806" s="777" t="s">
        <v>176</v>
      </c>
      <c r="C806" s="783" t="s">
        <v>10</v>
      </c>
      <c r="E806" s="777" t="s">
        <v>143</v>
      </c>
      <c r="F806" s="777" t="s">
        <v>326</v>
      </c>
      <c r="G806" s="791" t="s">
        <v>180</v>
      </c>
      <c r="H806" s="795" t="s">
        <v>329</v>
      </c>
      <c r="I806" s="797" t="s">
        <v>78</v>
      </c>
      <c r="J806" s="783" t="s">
        <v>307</v>
      </c>
      <c r="L806" s="777" t="s">
        <v>308</v>
      </c>
      <c r="M806" s="783" t="s">
        <v>305</v>
      </c>
    </row>
    <row r="807" spans="2:13">
      <c r="B807" s="778"/>
      <c r="C807" s="784" t="s">
        <v>310</v>
      </c>
      <c r="D807" s="786"/>
      <c r="E807" s="778" t="s">
        <v>311</v>
      </c>
      <c r="F807" s="778"/>
      <c r="G807" s="792" t="s">
        <v>105</v>
      </c>
      <c r="H807" s="796" t="s">
        <v>330</v>
      </c>
      <c r="I807" s="77" t="s">
        <v>315</v>
      </c>
      <c r="J807" s="784"/>
      <c r="K807" s="799"/>
      <c r="L807" s="778" t="s">
        <v>317</v>
      </c>
      <c r="M807" s="784" t="s">
        <v>319</v>
      </c>
    </row>
    <row r="808" spans="2:13" ht="30.75" customHeight="1">
      <c r="B808" s="781" t="str">
        <f>VLOOKUP($J803,'17-1（所得細目表)'!$B$9:$M$78,3,0)</f>
        <v/>
      </c>
      <c r="C808" s="781" t="str">
        <f>VLOOKUP($J803,'17-1（所得細目表)'!$B$9:$M$78,4,0)</f>
        <v/>
      </c>
      <c r="D808" s="781"/>
      <c r="E808" s="781">
        <f>VLOOKUP($J803,'17-1（所得細目表)'!$B$9:$M$78,5,0)</f>
        <v>0</v>
      </c>
      <c r="F808" s="781">
        <f>VLOOKUP($J803,'17-1（所得細目表)'!$B$9:$M$78,6,0)</f>
        <v>0</v>
      </c>
      <c r="G808" s="781">
        <f>VLOOKUP($J803,'17-1（所得細目表)'!$B$9:$M$78,7,0)</f>
        <v>0</v>
      </c>
      <c r="H808" s="781">
        <f>VLOOKUP($J803,'17-1（所得細目表)'!$B$9:$M$78,8,0)</f>
        <v>0</v>
      </c>
      <c r="I808" s="781">
        <f>VLOOKUP($J803,'17-1（所得細目表)'!$B$9:$M$78,9,0)</f>
        <v>0</v>
      </c>
      <c r="J808" s="781" t="str">
        <f>VLOOKUP($J803,'17-1（所得細目表)'!$B$9:$M$78,10,0)</f>
        <v/>
      </c>
      <c r="K808" s="781"/>
      <c r="L808" s="781">
        <f>VLOOKUP($J803,'17-1（所得細目表)'!$B$9:$M$78,11,0)</f>
        <v>0</v>
      </c>
      <c r="M808" s="781">
        <f>VLOOKUP($J803,'17-1（所得細目表)'!$B$9:$M$78,12,0)</f>
        <v>0</v>
      </c>
    </row>
    <row r="810" spans="2:13">
      <c r="C810" s="73" t="s">
        <v>331</v>
      </c>
    </row>
    <row r="812" spans="2:13">
      <c r="B812" s="780"/>
      <c r="C812" s="780"/>
      <c r="D812" s="780"/>
      <c r="E812" s="780"/>
      <c r="F812" s="780"/>
      <c r="G812" s="780"/>
      <c r="H812" s="780"/>
      <c r="I812" s="780"/>
      <c r="J812" s="780"/>
      <c r="K812" s="780"/>
      <c r="L812" s="780"/>
      <c r="M812" s="780"/>
    </row>
    <row r="814" spans="2:13" ht="14.4">
      <c r="E814" s="787">
        <f>'2（収支報告書)'!$A$9</f>
        <v>7</v>
      </c>
      <c r="F814" s="787"/>
      <c r="G814" s="787"/>
      <c r="H814" s="787"/>
      <c r="I814" s="787"/>
      <c r="J814" s="787"/>
    </row>
    <row r="816" spans="2:13" ht="12.75" customHeight="1">
      <c r="J816" s="788"/>
    </row>
    <row r="817" spans="2:13" ht="13.5" customHeight="1">
      <c r="F817" s="788" t="s">
        <v>59</v>
      </c>
      <c r="G817" s="789" t="str">
        <f>IF($J817="","",'2（収支報告書)'!$E$6)</f>
        <v/>
      </c>
      <c r="H817" s="793" t="s">
        <v>321</v>
      </c>
      <c r="I817" s="793"/>
      <c r="J817" s="798" t="str">
        <f>IF('17-1（所得細目表)'!$B67="","",'17-1（所得細目表)'!$B67)</f>
        <v/>
      </c>
      <c r="L817" s="788">
        <f>VLOOKUP($J817,'17-1（所得細目表)'!$B$9:$M$78,2,0)</f>
        <v>0</v>
      </c>
      <c r="M817" s="800" t="s">
        <v>322</v>
      </c>
    </row>
    <row r="818" spans="2:13">
      <c r="D818" s="785"/>
      <c r="K818" s="785"/>
    </row>
    <row r="819" spans="2:13">
      <c r="B819" s="776" t="s">
        <v>229</v>
      </c>
      <c r="C819" s="782" t="s">
        <v>169</v>
      </c>
      <c r="E819" s="776" t="s">
        <v>301</v>
      </c>
      <c r="F819" s="776" t="s">
        <v>303</v>
      </c>
      <c r="G819" s="790"/>
      <c r="H819" s="794"/>
      <c r="I819" s="790" t="s">
        <v>44</v>
      </c>
      <c r="J819" s="782" t="s">
        <v>93</v>
      </c>
      <c r="L819" s="776" t="s">
        <v>289</v>
      </c>
      <c r="M819" s="801"/>
    </row>
    <row r="820" spans="2:13">
      <c r="B820" s="777" t="s">
        <v>176</v>
      </c>
      <c r="C820" s="783" t="s">
        <v>10</v>
      </c>
      <c r="E820" s="777" t="s">
        <v>143</v>
      </c>
      <c r="F820" s="777" t="s">
        <v>326</v>
      </c>
      <c r="G820" s="791" t="s">
        <v>180</v>
      </c>
      <c r="H820" s="795" t="s">
        <v>329</v>
      </c>
      <c r="I820" s="797" t="s">
        <v>78</v>
      </c>
      <c r="J820" s="783" t="s">
        <v>307</v>
      </c>
      <c r="L820" s="777" t="s">
        <v>308</v>
      </c>
      <c r="M820" s="783" t="s">
        <v>305</v>
      </c>
    </row>
    <row r="821" spans="2:13">
      <c r="B821" s="778"/>
      <c r="C821" s="784" t="s">
        <v>310</v>
      </c>
      <c r="D821" s="786"/>
      <c r="E821" s="778" t="s">
        <v>311</v>
      </c>
      <c r="F821" s="778"/>
      <c r="G821" s="792" t="s">
        <v>105</v>
      </c>
      <c r="H821" s="796" t="s">
        <v>330</v>
      </c>
      <c r="I821" s="77" t="s">
        <v>315</v>
      </c>
      <c r="J821" s="784"/>
      <c r="K821" s="799"/>
      <c r="L821" s="778" t="s">
        <v>317</v>
      </c>
      <c r="M821" s="784" t="s">
        <v>319</v>
      </c>
    </row>
    <row r="822" spans="2:13" ht="30.75" customHeight="1">
      <c r="B822" s="781" t="str">
        <f>VLOOKUP($J817,'17-1（所得細目表)'!$B$9:$M$78,3,0)</f>
        <v/>
      </c>
      <c r="C822" s="781" t="str">
        <f>VLOOKUP($J817,'17-1（所得細目表)'!$B$9:$M$78,4,0)</f>
        <v/>
      </c>
      <c r="D822" s="781"/>
      <c r="E822" s="781">
        <f>VLOOKUP($J817,'17-1（所得細目表)'!$B$9:$M$78,5,0)</f>
        <v>0</v>
      </c>
      <c r="F822" s="781">
        <f>VLOOKUP($J817,'17-1（所得細目表)'!$B$9:$M$78,6,0)</f>
        <v>0</v>
      </c>
      <c r="G822" s="781">
        <f>VLOOKUP($J817,'17-1（所得細目表)'!$B$9:$M$78,7,0)</f>
        <v>0</v>
      </c>
      <c r="H822" s="781">
        <f>VLOOKUP($J817,'17-1（所得細目表)'!$B$9:$M$78,8,0)</f>
        <v>0</v>
      </c>
      <c r="I822" s="781">
        <f>VLOOKUP($J817,'17-1（所得細目表)'!$B$9:$M$78,9,0)</f>
        <v>0</v>
      </c>
      <c r="J822" s="781" t="str">
        <f>VLOOKUP($J817,'17-1（所得細目表)'!$B$9:$M$78,10,0)</f>
        <v/>
      </c>
      <c r="K822" s="781"/>
      <c r="L822" s="781">
        <f>VLOOKUP($J817,'17-1（所得細目表)'!$B$9:$M$78,11,0)</f>
        <v>0</v>
      </c>
      <c r="M822" s="781">
        <f>VLOOKUP($J817,'17-1（所得細目表)'!$B$9:$M$78,12,0)</f>
        <v>0</v>
      </c>
    </row>
    <row r="824" spans="2:13">
      <c r="C824" s="73" t="s">
        <v>331</v>
      </c>
    </row>
    <row r="826" spans="2:13">
      <c r="B826" s="780"/>
      <c r="C826" s="780"/>
      <c r="D826" s="780"/>
      <c r="E826" s="780"/>
      <c r="F826" s="780"/>
      <c r="G826" s="780"/>
      <c r="H826" s="780"/>
      <c r="I826" s="780"/>
      <c r="J826" s="780"/>
      <c r="K826" s="780"/>
      <c r="L826" s="780"/>
      <c r="M826" s="780"/>
    </row>
    <row r="828" spans="2:13" ht="14.4">
      <c r="E828" s="787">
        <f>'2（収支報告書)'!$A$9</f>
        <v>7</v>
      </c>
      <c r="F828" s="787"/>
      <c r="G828" s="787"/>
      <c r="H828" s="787"/>
      <c r="I828" s="787"/>
      <c r="J828" s="787"/>
    </row>
    <row r="830" spans="2:13" ht="12.75" customHeight="1">
      <c r="J830" s="788"/>
    </row>
    <row r="831" spans="2:13" ht="13.5" customHeight="1">
      <c r="F831" s="788" t="s">
        <v>59</v>
      </c>
      <c r="G831" s="789" t="str">
        <f>IF($J831="","",'2（収支報告書)'!$E$6)</f>
        <v/>
      </c>
      <c r="H831" s="793" t="s">
        <v>321</v>
      </c>
      <c r="I831" s="793"/>
      <c r="J831" s="798" t="str">
        <f>IF('17-1（所得細目表)'!$B68="","",'17-1（所得細目表)'!$B68)</f>
        <v/>
      </c>
      <c r="L831" s="788">
        <f>VLOOKUP($J831,'17-1（所得細目表)'!$B$9:$M$78,2,0)</f>
        <v>0</v>
      </c>
      <c r="M831" s="800" t="s">
        <v>322</v>
      </c>
    </row>
    <row r="832" spans="2:13">
      <c r="D832" s="785"/>
      <c r="K832" s="785"/>
    </row>
    <row r="833" spans="2:13">
      <c r="B833" s="776" t="s">
        <v>229</v>
      </c>
      <c r="C833" s="782" t="s">
        <v>169</v>
      </c>
      <c r="E833" s="776" t="s">
        <v>301</v>
      </c>
      <c r="F833" s="776" t="s">
        <v>303</v>
      </c>
      <c r="G833" s="790"/>
      <c r="H833" s="794"/>
      <c r="I833" s="790" t="s">
        <v>44</v>
      </c>
      <c r="J833" s="782" t="s">
        <v>93</v>
      </c>
      <c r="L833" s="776" t="s">
        <v>289</v>
      </c>
      <c r="M833" s="801"/>
    </row>
    <row r="834" spans="2:13">
      <c r="B834" s="777" t="s">
        <v>176</v>
      </c>
      <c r="C834" s="783" t="s">
        <v>10</v>
      </c>
      <c r="E834" s="777" t="s">
        <v>143</v>
      </c>
      <c r="F834" s="777" t="s">
        <v>326</v>
      </c>
      <c r="G834" s="791" t="s">
        <v>180</v>
      </c>
      <c r="H834" s="795" t="s">
        <v>329</v>
      </c>
      <c r="I834" s="797" t="s">
        <v>78</v>
      </c>
      <c r="J834" s="783" t="s">
        <v>307</v>
      </c>
      <c r="L834" s="777" t="s">
        <v>308</v>
      </c>
      <c r="M834" s="783" t="s">
        <v>305</v>
      </c>
    </row>
    <row r="835" spans="2:13">
      <c r="B835" s="778"/>
      <c r="C835" s="784" t="s">
        <v>310</v>
      </c>
      <c r="D835" s="786"/>
      <c r="E835" s="778" t="s">
        <v>311</v>
      </c>
      <c r="F835" s="778"/>
      <c r="G835" s="792" t="s">
        <v>105</v>
      </c>
      <c r="H835" s="796" t="s">
        <v>330</v>
      </c>
      <c r="I835" s="77" t="s">
        <v>315</v>
      </c>
      <c r="J835" s="784"/>
      <c r="K835" s="799"/>
      <c r="L835" s="778" t="s">
        <v>317</v>
      </c>
      <c r="M835" s="784" t="s">
        <v>319</v>
      </c>
    </row>
    <row r="836" spans="2:13" ht="30.75" customHeight="1">
      <c r="B836" s="781" t="str">
        <f>VLOOKUP($J831,'17-1（所得細目表)'!$B$9:$M$78,3,0)</f>
        <v/>
      </c>
      <c r="C836" s="781" t="str">
        <f>VLOOKUP($J831,'17-1（所得細目表)'!$B$9:$M$78,4,0)</f>
        <v/>
      </c>
      <c r="D836" s="781"/>
      <c r="E836" s="781">
        <f>VLOOKUP($J831,'17-1（所得細目表)'!$B$9:$M$78,5,0)</f>
        <v>0</v>
      </c>
      <c r="F836" s="781">
        <f>VLOOKUP($J831,'17-1（所得細目表)'!$B$9:$M$78,6,0)</f>
        <v>0</v>
      </c>
      <c r="G836" s="781">
        <f>VLOOKUP($J831,'17-1（所得細目表)'!$B$9:$M$78,7,0)</f>
        <v>0</v>
      </c>
      <c r="H836" s="781">
        <f>VLOOKUP($J831,'17-1（所得細目表)'!$B$9:$M$78,8,0)</f>
        <v>0</v>
      </c>
      <c r="I836" s="781">
        <f>VLOOKUP($J831,'17-1（所得細目表)'!$B$9:$M$78,9,0)</f>
        <v>0</v>
      </c>
      <c r="J836" s="781" t="str">
        <f>VLOOKUP($J831,'17-1（所得細目表)'!$B$9:$M$78,10,0)</f>
        <v/>
      </c>
      <c r="K836" s="781"/>
      <c r="L836" s="781">
        <f>VLOOKUP($J831,'17-1（所得細目表)'!$B$9:$M$78,11,0)</f>
        <v>0</v>
      </c>
      <c r="M836" s="781">
        <f>VLOOKUP($J831,'17-1（所得細目表)'!$B$9:$M$78,12,0)</f>
        <v>0</v>
      </c>
    </row>
    <row r="838" spans="2:13">
      <c r="C838" s="73" t="s">
        <v>331</v>
      </c>
    </row>
    <row r="840" spans="2:13">
      <c r="B840" s="780"/>
      <c r="C840" s="780"/>
      <c r="D840" s="780"/>
      <c r="E840" s="780"/>
      <c r="F840" s="780"/>
      <c r="G840" s="780"/>
      <c r="H840" s="780"/>
      <c r="I840" s="780"/>
      <c r="J840" s="780"/>
      <c r="K840" s="780"/>
      <c r="L840" s="780"/>
      <c r="M840" s="780"/>
    </row>
    <row r="842" spans="2:13" ht="14.4">
      <c r="E842" s="787">
        <f>'2（収支報告書)'!$A$9</f>
        <v>7</v>
      </c>
      <c r="F842" s="787"/>
      <c r="G842" s="787"/>
      <c r="H842" s="787"/>
      <c r="I842" s="787"/>
      <c r="J842" s="787"/>
    </row>
    <row r="844" spans="2:13" ht="12.75" customHeight="1">
      <c r="J844" s="788"/>
    </row>
    <row r="845" spans="2:13" ht="13.5" customHeight="1">
      <c r="F845" s="788" t="s">
        <v>59</v>
      </c>
      <c r="G845" s="789" t="str">
        <f>IF($J845="","",'2（収支報告書)'!$E$6)</f>
        <v/>
      </c>
      <c r="H845" s="793" t="s">
        <v>321</v>
      </c>
      <c r="I845" s="793"/>
      <c r="J845" s="798" t="str">
        <f>IF('17-1（所得細目表)'!$B69="","",'17-1（所得細目表)'!$B69)</f>
        <v/>
      </c>
      <c r="L845" s="788">
        <f>VLOOKUP($J845,'17-1（所得細目表)'!$B$9:$M$78,2,0)</f>
        <v>0</v>
      </c>
      <c r="M845" s="800" t="s">
        <v>322</v>
      </c>
    </row>
    <row r="846" spans="2:13">
      <c r="D846" s="785"/>
      <c r="K846" s="785"/>
    </row>
    <row r="847" spans="2:13">
      <c r="B847" s="776" t="s">
        <v>229</v>
      </c>
      <c r="C847" s="782" t="s">
        <v>169</v>
      </c>
      <c r="E847" s="776" t="s">
        <v>301</v>
      </c>
      <c r="F847" s="776" t="s">
        <v>303</v>
      </c>
      <c r="G847" s="790"/>
      <c r="H847" s="794"/>
      <c r="I847" s="790" t="s">
        <v>44</v>
      </c>
      <c r="J847" s="782" t="s">
        <v>93</v>
      </c>
      <c r="L847" s="776" t="s">
        <v>289</v>
      </c>
      <c r="M847" s="801"/>
    </row>
    <row r="848" spans="2:13">
      <c r="B848" s="777" t="s">
        <v>176</v>
      </c>
      <c r="C848" s="783" t="s">
        <v>10</v>
      </c>
      <c r="E848" s="777" t="s">
        <v>143</v>
      </c>
      <c r="F848" s="777" t="s">
        <v>326</v>
      </c>
      <c r="G848" s="791" t="s">
        <v>180</v>
      </c>
      <c r="H848" s="795" t="s">
        <v>329</v>
      </c>
      <c r="I848" s="797" t="s">
        <v>78</v>
      </c>
      <c r="J848" s="783" t="s">
        <v>307</v>
      </c>
      <c r="L848" s="777" t="s">
        <v>308</v>
      </c>
      <c r="M848" s="783" t="s">
        <v>305</v>
      </c>
    </row>
    <row r="849" spans="2:13">
      <c r="B849" s="778"/>
      <c r="C849" s="784" t="s">
        <v>310</v>
      </c>
      <c r="D849" s="786"/>
      <c r="E849" s="778" t="s">
        <v>311</v>
      </c>
      <c r="F849" s="778"/>
      <c r="G849" s="792" t="s">
        <v>105</v>
      </c>
      <c r="H849" s="796" t="s">
        <v>330</v>
      </c>
      <c r="I849" s="77" t="s">
        <v>315</v>
      </c>
      <c r="J849" s="784"/>
      <c r="K849" s="799"/>
      <c r="L849" s="778" t="s">
        <v>317</v>
      </c>
      <c r="M849" s="784" t="s">
        <v>319</v>
      </c>
    </row>
    <row r="850" spans="2:13" ht="30.75" customHeight="1">
      <c r="B850" s="781" t="str">
        <f>VLOOKUP($J845,'17-1（所得細目表)'!$B$9:$M$78,3,0)</f>
        <v/>
      </c>
      <c r="C850" s="781" t="str">
        <f>VLOOKUP($J845,'17-1（所得細目表)'!$B$9:$M$78,4,0)</f>
        <v/>
      </c>
      <c r="D850" s="781"/>
      <c r="E850" s="781">
        <f>VLOOKUP($J845,'17-1（所得細目表)'!$B$9:$M$78,5,0)</f>
        <v>0</v>
      </c>
      <c r="F850" s="781">
        <f>VLOOKUP($J845,'17-1（所得細目表)'!$B$9:$M$78,6,0)</f>
        <v>0</v>
      </c>
      <c r="G850" s="781">
        <f>VLOOKUP($J845,'17-1（所得細目表)'!$B$9:$M$78,7,0)</f>
        <v>0</v>
      </c>
      <c r="H850" s="781">
        <f>VLOOKUP($J845,'17-1（所得細目表)'!$B$9:$M$78,8,0)</f>
        <v>0</v>
      </c>
      <c r="I850" s="781">
        <f>VLOOKUP($J845,'17-1（所得細目表)'!$B$9:$M$78,9,0)</f>
        <v>0</v>
      </c>
      <c r="J850" s="781" t="str">
        <f>VLOOKUP($J845,'17-1（所得細目表)'!$B$9:$M$78,10,0)</f>
        <v/>
      </c>
      <c r="K850" s="781"/>
      <c r="L850" s="781">
        <f>VLOOKUP($J845,'17-1（所得細目表)'!$B$9:$M$78,11,0)</f>
        <v>0</v>
      </c>
      <c r="M850" s="781">
        <f>VLOOKUP($J845,'17-1（所得細目表)'!$B$9:$M$78,12,0)</f>
        <v>0</v>
      </c>
    </row>
    <row r="852" spans="2:13">
      <c r="C852" s="73" t="s">
        <v>331</v>
      </c>
    </row>
    <row r="854" spans="2:13">
      <c r="B854" s="780"/>
      <c r="C854" s="780"/>
      <c r="D854" s="780"/>
      <c r="E854" s="780"/>
      <c r="F854" s="780"/>
      <c r="G854" s="780"/>
      <c r="H854" s="780"/>
      <c r="I854" s="780"/>
      <c r="J854" s="780"/>
      <c r="K854" s="780"/>
      <c r="L854" s="780"/>
      <c r="M854" s="780"/>
    </row>
    <row r="856" spans="2:13" ht="14.4">
      <c r="E856" s="787">
        <f>'2（収支報告書)'!$A$9</f>
        <v>7</v>
      </c>
      <c r="F856" s="787"/>
      <c r="G856" s="787"/>
      <c r="H856" s="787"/>
      <c r="I856" s="787"/>
      <c r="J856" s="787"/>
    </row>
    <row r="858" spans="2:13" ht="12.75" customHeight="1">
      <c r="J858" s="788"/>
    </row>
    <row r="859" spans="2:13" ht="13.5" customHeight="1">
      <c r="F859" s="788" t="s">
        <v>59</v>
      </c>
      <c r="G859" s="789" t="str">
        <f>IF($J859="","",'2（収支報告書)'!$E$6)</f>
        <v/>
      </c>
      <c r="H859" s="793" t="s">
        <v>321</v>
      </c>
      <c r="I859" s="793"/>
      <c r="J859" s="798" t="str">
        <f>IF('17-1（所得細目表)'!$B70="","",'17-1（所得細目表)'!$B70)</f>
        <v/>
      </c>
      <c r="L859" s="788">
        <f>VLOOKUP($J859,'17-1（所得細目表)'!$B$9:$M$78,2,0)</f>
        <v>0</v>
      </c>
      <c r="M859" s="800" t="s">
        <v>322</v>
      </c>
    </row>
    <row r="860" spans="2:13">
      <c r="D860" s="785"/>
      <c r="K860" s="785"/>
    </row>
    <row r="861" spans="2:13">
      <c r="B861" s="776" t="s">
        <v>229</v>
      </c>
      <c r="C861" s="782" t="s">
        <v>169</v>
      </c>
      <c r="E861" s="776" t="s">
        <v>301</v>
      </c>
      <c r="F861" s="776" t="s">
        <v>303</v>
      </c>
      <c r="G861" s="790"/>
      <c r="H861" s="794"/>
      <c r="I861" s="790" t="s">
        <v>44</v>
      </c>
      <c r="J861" s="782" t="s">
        <v>93</v>
      </c>
      <c r="L861" s="776" t="s">
        <v>289</v>
      </c>
      <c r="M861" s="801"/>
    </row>
    <row r="862" spans="2:13">
      <c r="B862" s="777" t="s">
        <v>176</v>
      </c>
      <c r="C862" s="783" t="s">
        <v>10</v>
      </c>
      <c r="E862" s="777" t="s">
        <v>143</v>
      </c>
      <c r="F862" s="777" t="s">
        <v>326</v>
      </c>
      <c r="G862" s="791" t="s">
        <v>180</v>
      </c>
      <c r="H862" s="795" t="s">
        <v>329</v>
      </c>
      <c r="I862" s="797" t="s">
        <v>78</v>
      </c>
      <c r="J862" s="783" t="s">
        <v>307</v>
      </c>
      <c r="L862" s="777" t="s">
        <v>308</v>
      </c>
      <c r="M862" s="783" t="s">
        <v>305</v>
      </c>
    </row>
    <row r="863" spans="2:13">
      <c r="B863" s="778"/>
      <c r="C863" s="784" t="s">
        <v>310</v>
      </c>
      <c r="D863" s="786"/>
      <c r="E863" s="778" t="s">
        <v>311</v>
      </c>
      <c r="F863" s="778"/>
      <c r="G863" s="792" t="s">
        <v>105</v>
      </c>
      <c r="H863" s="796" t="s">
        <v>330</v>
      </c>
      <c r="I863" s="77" t="s">
        <v>315</v>
      </c>
      <c r="J863" s="784"/>
      <c r="K863" s="799"/>
      <c r="L863" s="778" t="s">
        <v>317</v>
      </c>
      <c r="M863" s="784" t="s">
        <v>319</v>
      </c>
    </row>
    <row r="864" spans="2:13" ht="30.75" customHeight="1">
      <c r="B864" s="781" t="str">
        <f>VLOOKUP($J859,'17-1（所得細目表)'!$B$9:$M$78,3,0)</f>
        <v/>
      </c>
      <c r="C864" s="781" t="str">
        <f>VLOOKUP($J859,'17-1（所得細目表)'!$B$9:$M$78,4,0)</f>
        <v/>
      </c>
      <c r="D864" s="781"/>
      <c r="E864" s="781">
        <f>VLOOKUP($J859,'17-1（所得細目表)'!$B$9:$M$78,5,0)</f>
        <v>0</v>
      </c>
      <c r="F864" s="781">
        <f>VLOOKUP($J859,'17-1（所得細目表)'!$B$9:$M$78,6,0)</f>
        <v>0</v>
      </c>
      <c r="G864" s="781">
        <f>VLOOKUP($J859,'17-1（所得細目表)'!$B$9:$M$78,7,0)</f>
        <v>0</v>
      </c>
      <c r="H864" s="781">
        <f>VLOOKUP($J859,'17-1（所得細目表)'!$B$9:$M$78,8,0)</f>
        <v>0</v>
      </c>
      <c r="I864" s="781">
        <f>VLOOKUP($J859,'17-1（所得細目表)'!$B$9:$M$78,9,0)</f>
        <v>0</v>
      </c>
      <c r="J864" s="781" t="str">
        <f>VLOOKUP($J859,'17-1（所得細目表)'!$B$9:$M$78,10,0)</f>
        <v/>
      </c>
      <c r="K864" s="781"/>
      <c r="L864" s="781">
        <f>VLOOKUP($J859,'17-1（所得細目表)'!$B$9:$M$78,11,0)</f>
        <v>0</v>
      </c>
      <c r="M864" s="781">
        <f>VLOOKUP($J859,'17-1（所得細目表)'!$B$9:$M$78,12,0)</f>
        <v>0</v>
      </c>
    </row>
    <row r="866" spans="2:13">
      <c r="C866" s="73" t="s">
        <v>331</v>
      </c>
    </row>
    <row r="868" spans="2:13">
      <c r="B868" s="780"/>
      <c r="C868" s="780"/>
      <c r="D868" s="780"/>
      <c r="E868" s="780"/>
      <c r="F868" s="780"/>
      <c r="G868" s="780"/>
      <c r="H868" s="780"/>
      <c r="I868" s="780"/>
      <c r="J868" s="780"/>
      <c r="K868" s="780"/>
      <c r="L868" s="780"/>
      <c r="M868" s="780"/>
    </row>
    <row r="870" spans="2:13" ht="14.4">
      <c r="E870" s="787">
        <f>'2（収支報告書)'!$A$9</f>
        <v>7</v>
      </c>
      <c r="F870" s="787"/>
      <c r="G870" s="787"/>
      <c r="H870" s="787"/>
      <c r="I870" s="787"/>
      <c r="J870" s="787"/>
    </row>
    <row r="872" spans="2:13" ht="12.75" customHeight="1">
      <c r="J872" s="788"/>
    </row>
    <row r="873" spans="2:13" ht="13.5" customHeight="1">
      <c r="F873" s="788" t="s">
        <v>59</v>
      </c>
      <c r="G873" s="789" t="str">
        <f>IF($J873="","",'2（収支報告書)'!$E$6)</f>
        <v/>
      </c>
      <c r="H873" s="793" t="s">
        <v>321</v>
      </c>
      <c r="I873" s="793"/>
      <c r="J873" s="798" t="str">
        <f>IF('17-1（所得細目表)'!$B71="","",'17-1（所得細目表)'!$B71)</f>
        <v/>
      </c>
      <c r="L873" s="788">
        <f>VLOOKUP($J873,'17-1（所得細目表)'!$B$9:$M$78,2,0)</f>
        <v>0</v>
      </c>
      <c r="M873" s="800" t="s">
        <v>322</v>
      </c>
    </row>
    <row r="874" spans="2:13">
      <c r="D874" s="785"/>
      <c r="K874" s="785"/>
    </row>
    <row r="875" spans="2:13">
      <c r="B875" s="776" t="s">
        <v>229</v>
      </c>
      <c r="C875" s="782" t="s">
        <v>169</v>
      </c>
      <c r="E875" s="776" t="s">
        <v>301</v>
      </c>
      <c r="F875" s="776" t="s">
        <v>303</v>
      </c>
      <c r="G875" s="790"/>
      <c r="H875" s="794"/>
      <c r="I875" s="790" t="s">
        <v>44</v>
      </c>
      <c r="J875" s="782" t="s">
        <v>93</v>
      </c>
      <c r="L875" s="776" t="s">
        <v>289</v>
      </c>
      <c r="M875" s="801"/>
    </row>
    <row r="876" spans="2:13">
      <c r="B876" s="777" t="s">
        <v>176</v>
      </c>
      <c r="C876" s="783" t="s">
        <v>10</v>
      </c>
      <c r="E876" s="777" t="s">
        <v>143</v>
      </c>
      <c r="F876" s="777" t="s">
        <v>326</v>
      </c>
      <c r="G876" s="791" t="s">
        <v>180</v>
      </c>
      <c r="H876" s="795" t="s">
        <v>329</v>
      </c>
      <c r="I876" s="797" t="s">
        <v>78</v>
      </c>
      <c r="J876" s="783" t="s">
        <v>307</v>
      </c>
      <c r="L876" s="777" t="s">
        <v>308</v>
      </c>
      <c r="M876" s="783" t="s">
        <v>305</v>
      </c>
    </row>
    <row r="877" spans="2:13">
      <c r="B877" s="778"/>
      <c r="C877" s="784" t="s">
        <v>310</v>
      </c>
      <c r="D877" s="786"/>
      <c r="E877" s="778" t="s">
        <v>311</v>
      </c>
      <c r="F877" s="778"/>
      <c r="G877" s="792" t="s">
        <v>105</v>
      </c>
      <c r="H877" s="796" t="s">
        <v>330</v>
      </c>
      <c r="I877" s="77" t="s">
        <v>315</v>
      </c>
      <c r="J877" s="784"/>
      <c r="K877" s="799"/>
      <c r="L877" s="778" t="s">
        <v>317</v>
      </c>
      <c r="M877" s="784" t="s">
        <v>319</v>
      </c>
    </row>
    <row r="878" spans="2:13" ht="30.75" customHeight="1">
      <c r="B878" s="781" t="str">
        <f>VLOOKUP($J873,'17-1（所得細目表)'!$B$9:$M$78,3,0)</f>
        <v/>
      </c>
      <c r="C878" s="781" t="str">
        <f>VLOOKUP($J873,'17-1（所得細目表)'!$B$9:$M$78,4,0)</f>
        <v/>
      </c>
      <c r="D878" s="781"/>
      <c r="E878" s="781">
        <f>VLOOKUP($J873,'17-1（所得細目表)'!$B$9:$M$78,5,0)</f>
        <v>0</v>
      </c>
      <c r="F878" s="781">
        <f>VLOOKUP($J873,'17-1（所得細目表)'!$B$9:$M$78,6,0)</f>
        <v>0</v>
      </c>
      <c r="G878" s="781">
        <f>VLOOKUP($J873,'17-1（所得細目表)'!$B$9:$M$78,7,0)</f>
        <v>0</v>
      </c>
      <c r="H878" s="781">
        <f>VLOOKUP($J873,'17-1（所得細目表)'!$B$9:$M$78,8,0)</f>
        <v>0</v>
      </c>
      <c r="I878" s="781">
        <f>VLOOKUP($J873,'17-1（所得細目表)'!$B$9:$M$78,9,0)</f>
        <v>0</v>
      </c>
      <c r="J878" s="781" t="str">
        <f>VLOOKUP($J873,'17-1（所得細目表)'!$B$9:$M$78,10,0)</f>
        <v/>
      </c>
      <c r="K878" s="781"/>
      <c r="L878" s="781">
        <f>VLOOKUP($J873,'17-1（所得細目表)'!$B$9:$M$78,11,0)</f>
        <v>0</v>
      </c>
      <c r="M878" s="781">
        <f>VLOOKUP($J873,'17-1（所得細目表)'!$B$9:$M$78,12,0)</f>
        <v>0</v>
      </c>
    </row>
    <row r="880" spans="2:13">
      <c r="C880" s="73" t="s">
        <v>331</v>
      </c>
    </row>
    <row r="882" spans="2:13">
      <c r="B882" s="780"/>
      <c r="C882" s="780"/>
      <c r="D882" s="780"/>
      <c r="E882" s="780"/>
      <c r="F882" s="780"/>
      <c r="G882" s="780"/>
      <c r="H882" s="780"/>
      <c r="I882" s="780"/>
      <c r="J882" s="780"/>
      <c r="K882" s="780"/>
      <c r="L882" s="780"/>
      <c r="M882" s="780"/>
    </row>
    <row r="884" spans="2:13" ht="14.4">
      <c r="E884" s="787">
        <f>'2（収支報告書)'!$A$9</f>
        <v>7</v>
      </c>
      <c r="F884" s="787"/>
      <c r="G884" s="787"/>
      <c r="H884" s="787"/>
      <c r="I884" s="787"/>
      <c r="J884" s="787"/>
    </row>
    <row r="886" spans="2:13" ht="12.75" customHeight="1">
      <c r="J886" s="788"/>
    </row>
    <row r="887" spans="2:13" ht="13.5" customHeight="1">
      <c r="F887" s="788" t="s">
        <v>59</v>
      </c>
      <c r="G887" s="789" t="str">
        <f>IF($J887="","",'2（収支報告書)'!$E$6)</f>
        <v/>
      </c>
      <c r="H887" s="793" t="s">
        <v>321</v>
      </c>
      <c r="I887" s="793"/>
      <c r="J887" s="798" t="str">
        <f>IF('17-1（所得細目表)'!$B72="","",'17-1（所得細目表)'!$B72)</f>
        <v/>
      </c>
      <c r="L887" s="788">
        <f>VLOOKUP($J887,'17-1（所得細目表)'!$B$9:$M$78,2,0)</f>
        <v>0</v>
      </c>
      <c r="M887" s="800" t="s">
        <v>322</v>
      </c>
    </row>
    <row r="888" spans="2:13">
      <c r="D888" s="785"/>
      <c r="K888" s="785"/>
    </row>
    <row r="889" spans="2:13">
      <c r="B889" s="776" t="s">
        <v>229</v>
      </c>
      <c r="C889" s="782" t="s">
        <v>169</v>
      </c>
      <c r="E889" s="776" t="s">
        <v>301</v>
      </c>
      <c r="F889" s="776" t="s">
        <v>303</v>
      </c>
      <c r="G889" s="790"/>
      <c r="H889" s="794"/>
      <c r="I889" s="790" t="s">
        <v>44</v>
      </c>
      <c r="J889" s="782" t="s">
        <v>93</v>
      </c>
      <c r="L889" s="776" t="s">
        <v>289</v>
      </c>
      <c r="M889" s="801"/>
    </row>
    <row r="890" spans="2:13">
      <c r="B890" s="777" t="s">
        <v>176</v>
      </c>
      <c r="C890" s="783" t="s">
        <v>10</v>
      </c>
      <c r="E890" s="777" t="s">
        <v>143</v>
      </c>
      <c r="F890" s="777" t="s">
        <v>326</v>
      </c>
      <c r="G890" s="791" t="s">
        <v>180</v>
      </c>
      <c r="H890" s="795" t="s">
        <v>329</v>
      </c>
      <c r="I890" s="797" t="s">
        <v>78</v>
      </c>
      <c r="J890" s="783" t="s">
        <v>307</v>
      </c>
      <c r="L890" s="777" t="s">
        <v>308</v>
      </c>
      <c r="M890" s="783" t="s">
        <v>305</v>
      </c>
    </row>
    <row r="891" spans="2:13">
      <c r="B891" s="778"/>
      <c r="C891" s="784" t="s">
        <v>310</v>
      </c>
      <c r="D891" s="786"/>
      <c r="E891" s="778" t="s">
        <v>311</v>
      </c>
      <c r="F891" s="778"/>
      <c r="G891" s="792" t="s">
        <v>105</v>
      </c>
      <c r="H891" s="796" t="s">
        <v>330</v>
      </c>
      <c r="I891" s="77" t="s">
        <v>315</v>
      </c>
      <c r="J891" s="784"/>
      <c r="K891" s="799"/>
      <c r="L891" s="778" t="s">
        <v>317</v>
      </c>
      <c r="M891" s="784" t="s">
        <v>319</v>
      </c>
    </row>
    <row r="892" spans="2:13" ht="30.75" customHeight="1">
      <c r="B892" s="781" t="str">
        <f>VLOOKUP($J887,'17-1（所得細目表)'!$B$9:$M$78,3,0)</f>
        <v/>
      </c>
      <c r="C892" s="781" t="str">
        <f>VLOOKUP($J887,'17-1（所得細目表)'!$B$9:$M$78,4,0)</f>
        <v/>
      </c>
      <c r="D892" s="781"/>
      <c r="E892" s="781">
        <f>VLOOKUP($J887,'17-1（所得細目表)'!$B$9:$M$78,5,0)</f>
        <v>0</v>
      </c>
      <c r="F892" s="781">
        <f>VLOOKUP($J887,'17-1（所得細目表)'!$B$9:$M$78,6,0)</f>
        <v>0</v>
      </c>
      <c r="G892" s="781">
        <f>VLOOKUP($J887,'17-1（所得細目表)'!$B$9:$M$78,7,0)</f>
        <v>0</v>
      </c>
      <c r="H892" s="781">
        <f>VLOOKUP($J887,'17-1（所得細目表)'!$B$9:$M$78,8,0)</f>
        <v>0</v>
      </c>
      <c r="I892" s="781">
        <f>VLOOKUP($J887,'17-1（所得細目表)'!$B$9:$M$78,9,0)</f>
        <v>0</v>
      </c>
      <c r="J892" s="781" t="str">
        <f>VLOOKUP($J887,'17-1（所得細目表)'!$B$9:$M$78,10,0)</f>
        <v/>
      </c>
      <c r="K892" s="781"/>
      <c r="L892" s="781">
        <f>VLOOKUP($J887,'17-1（所得細目表)'!$B$9:$M$78,11,0)</f>
        <v>0</v>
      </c>
      <c r="M892" s="781">
        <f>VLOOKUP($J887,'17-1（所得細目表)'!$B$9:$M$78,12,0)</f>
        <v>0</v>
      </c>
    </row>
    <row r="894" spans="2:13">
      <c r="C894" s="73" t="s">
        <v>331</v>
      </c>
    </row>
    <row r="896" spans="2:13">
      <c r="B896" s="780"/>
      <c r="C896" s="780"/>
      <c r="D896" s="780"/>
      <c r="E896" s="780"/>
      <c r="F896" s="780"/>
      <c r="G896" s="780"/>
      <c r="H896" s="780"/>
      <c r="I896" s="780"/>
      <c r="J896" s="780"/>
      <c r="K896" s="780"/>
      <c r="L896" s="780"/>
      <c r="M896" s="780"/>
    </row>
    <row r="898" spans="2:13" ht="14.4">
      <c r="E898" s="787">
        <f>'2（収支報告書)'!$A$9</f>
        <v>7</v>
      </c>
      <c r="F898" s="787"/>
      <c r="G898" s="787"/>
      <c r="H898" s="787"/>
      <c r="I898" s="787"/>
      <c r="J898" s="787"/>
    </row>
    <row r="900" spans="2:13" ht="12.75" customHeight="1">
      <c r="J900" s="788"/>
    </row>
    <row r="901" spans="2:13" ht="13.5" customHeight="1">
      <c r="F901" s="788" t="s">
        <v>59</v>
      </c>
      <c r="G901" s="789" t="str">
        <f>IF($J901="","",'2（収支報告書)'!$E$6)</f>
        <v/>
      </c>
      <c r="H901" s="793" t="s">
        <v>321</v>
      </c>
      <c r="I901" s="793"/>
      <c r="J901" s="798" t="str">
        <f>IF('17-1（所得細目表)'!$B73="","",'17-1（所得細目表)'!$B73)</f>
        <v/>
      </c>
      <c r="L901" s="788">
        <f>VLOOKUP($J901,'17-1（所得細目表)'!$B$9:$M$78,2,0)</f>
        <v>0</v>
      </c>
      <c r="M901" s="800" t="s">
        <v>322</v>
      </c>
    </row>
    <row r="902" spans="2:13">
      <c r="D902" s="785"/>
      <c r="K902" s="785"/>
    </row>
    <row r="903" spans="2:13">
      <c r="B903" s="776" t="s">
        <v>229</v>
      </c>
      <c r="C903" s="782" t="s">
        <v>169</v>
      </c>
      <c r="E903" s="776" t="s">
        <v>301</v>
      </c>
      <c r="F903" s="776" t="s">
        <v>303</v>
      </c>
      <c r="G903" s="790"/>
      <c r="H903" s="794"/>
      <c r="I903" s="790" t="s">
        <v>44</v>
      </c>
      <c r="J903" s="782" t="s">
        <v>93</v>
      </c>
      <c r="L903" s="776" t="s">
        <v>289</v>
      </c>
      <c r="M903" s="801"/>
    </row>
    <row r="904" spans="2:13">
      <c r="B904" s="777" t="s">
        <v>176</v>
      </c>
      <c r="C904" s="783" t="s">
        <v>10</v>
      </c>
      <c r="E904" s="777" t="s">
        <v>143</v>
      </c>
      <c r="F904" s="777" t="s">
        <v>326</v>
      </c>
      <c r="G904" s="791" t="s">
        <v>180</v>
      </c>
      <c r="H904" s="795" t="s">
        <v>329</v>
      </c>
      <c r="I904" s="797" t="s">
        <v>78</v>
      </c>
      <c r="J904" s="783" t="s">
        <v>307</v>
      </c>
      <c r="L904" s="777" t="s">
        <v>308</v>
      </c>
      <c r="M904" s="783" t="s">
        <v>305</v>
      </c>
    </row>
    <row r="905" spans="2:13">
      <c r="B905" s="778"/>
      <c r="C905" s="784" t="s">
        <v>310</v>
      </c>
      <c r="D905" s="786"/>
      <c r="E905" s="778" t="s">
        <v>311</v>
      </c>
      <c r="F905" s="778"/>
      <c r="G905" s="792" t="s">
        <v>105</v>
      </c>
      <c r="H905" s="796" t="s">
        <v>330</v>
      </c>
      <c r="I905" s="77" t="s">
        <v>315</v>
      </c>
      <c r="J905" s="784"/>
      <c r="K905" s="799"/>
      <c r="L905" s="778" t="s">
        <v>317</v>
      </c>
      <c r="M905" s="784" t="s">
        <v>319</v>
      </c>
    </row>
    <row r="906" spans="2:13" ht="30.75" customHeight="1">
      <c r="B906" s="781" t="str">
        <f>VLOOKUP($J901,'17-1（所得細目表)'!$B$9:$M$78,3,0)</f>
        <v/>
      </c>
      <c r="C906" s="781" t="str">
        <f>VLOOKUP($J901,'17-1（所得細目表)'!$B$9:$M$78,4,0)</f>
        <v/>
      </c>
      <c r="D906" s="781"/>
      <c r="E906" s="781">
        <f>VLOOKUP($J901,'17-1（所得細目表)'!$B$9:$M$78,5,0)</f>
        <v>0</v>
      </c>
      <c r="F906" s="781">
        <f>VLOOKUP($J901,'17-1（所得細目表)'!$B$9:$M$78,6,0)</f>
        <v>0</v>
      </c>
      <c r="G906" s="781">
        <f>VLOOKUP($J901,'17-1（所得細目表)'!$B$9:$M$78,7,0)</f>
        <v>0</v>
      </c>
      <c r="H906" s="781">
        <f>VLOOKUP($J901,'17-1（所得細目表)'!$B$9:$M$78,8,0)</f>
        <v>0</v>
      </c>
      <c r="I906" s="781">
        <f>VLOOKUP($J901,'17-1（所得細目表)'!$B$9:$M$78,9,0)</f>
        <v>0</v>
      </c>
      <c r="J906" s="781" t="str">
        <f>VLOOKUP($J901,'17-1（所得細目表)'!$B$9:$M$78,10,0)</f>
        <v/>
      </c>
      <c r="K906" s="781"/>
      <c r="L906" s="781">
        <f>VLOOKUP($J901,'17-1（所得細目表)'!$B$9:$M$78,11,0)</f>
        <v>0</v>
      </c>
      <c r="M906" s="781">
        <f>VLOOKUP($J901,'17-1（所得細目表)'!$B$9:$M$78,12,0)</f>
        <v>0</v>
      </c>
    </row>
    <row r="908" spans="2:13">
      <c r="C908" s="73" t="s">
        <v>331</v>
      </c>
    </row>
    <row r="910" spans="2:13">
      <c r="B910" s="780"/>
      <c r="C910" s="780"/>
      <c r="D910" s="780"/>
      <c r="E910" s="780"/>
      <c r="F910" s="780"/>
      <c r="G910" s="780"/>
      <c r="H910" s="780"/>
      <c r="I910" s="780"/>
      <c r="J910" s="780"/>
      <c r="K910" s="780"/>
      <c r="L910" s="780"/>
      <c r="M910" s="780"/>
    </row>
    <row r="912" spans="2:13" ht="14.4">
      <c r="E912" s="787">
        <f>'2（収支報告書)'!$A$9</f>
        <v>7</v>
      </c>
      <c r="F912" s="787"/>
      <c r="G912" s="787"/>
      <c r="H912" s="787"/>
      <c r="I912" s="787"/>
      <c r="J912" s="787"/>
    </row>
    <row r="914" spans="2:13" ht="12.75" customHeight="1">
      <c r="J914" s="788"/>
    </row>
    <row r="915" spans="2:13" ht="13.5" customHeight="1">
      <c r="F915" s="788" t="s">
        <v>59</v>
      </c>
      <c r="G915" s="789" t="str">
        <f>IF($J915="","",'2（収支報告書)'!$E$6)</f>
        <v/>
      </c>
      <c r="H915" s="793" t="s">
        <v>321</v>
      </c>
      <c r="I915" s="793"/>
      <c r="J915" s="798" t="str">
        <f>IF('17-1（所得細目表)'!$B74="","",'17-1（所得細目表)'!$B74)</f>
        <v/>
      </c>
      <c r="L915" s="788">
        <f>VLOOKUP($J915,'17-1（所得細目表)'!$B$9:$M$78,2,0)</f>
        <v>0</v>
      </c>
      <c r="M915" s="800" t="s">
        <v>322</v>
      </c>
    </row>
    <row r="916" spans="2:13">
      <c r="D916" s="785"/>
      <c r="K916" s="785"/>
    </row>
    <row r="917" spans="2:13">
      <c r="B917" s="776" t="s">
        <v>229</v>
      </c>
      <c r="C917" s="782" t="s">
        <v>169</v>
      </c>
      <c r="E917" s="776" t="s">
        <v>301</v>
      </c>
      <c r="F917" s="776" t="s">
        <v>303</v>
      </c>
      <c r="G917" s="790"/>
      <c r="H917" s="794"/>
      <c r="I917" s="790" t="s">
        <v>44</v>
      </c>
      <c r="J917" s="782" t="s">
        <v>93</v>
      </c>
      <c r="L917" s="776" t="s">
        <v>289</v>
      </c>
      <c r="M917" s="801"/>
    </row>
    <row r="918" spans="2:13">
      <c r="B918" s="777" t="s">
        <v>176</v>
      </c>
      <c r="C918" s="783" t="s">
        <v>10</v>
      </c>
      <c r="E918" s="777" t="s">
        <v>143</v>
      </c>
      <c r="F918" s="777" t="s">
        <v>326</v>
      </c>
      <c r="G918" s="791" t="s">
        <v>180</v>
      </c>
      <c r="H918" s="795" t="s">
        <v>329</v>
      </c>
      <c r="I918" s="797" t="s">
        <v>78</v>
      </c>
      <c r="J918" s="783" t="s">
        <v>307</v>
      </c>
      <c r="L918" s="777" t="s">
        <v>308</v>
      </c>
      <c r="M918" s="783" t="s">
        <v>305</v>
      </c>
    </row>
    <row r="919" spans="2:13">
      <c r="B919" s="778"/>
      <c r="C919" s="784" t="s">
        <v>310</v>
      </c>
      <c r="D919" s="786"/>
      <c r="E919" s="778" t="s">
        <v>311</v>
      </c>
      <c r="F919" s="778"/>
      <c r="G919" s="792" t="s">
        <v>105</v>
      </c>
      <c r="H919" s="796" t="s">
        <v>330</v>
      </c>
      <c r="I919" s="77" t="s">
        <v>315</v>
      </c>
      <c r="J919" s="784"/>
      <c r="K919" s="799"/>
      <c r="L919" s="778" t="s">
        <v>317</v>
      </c>
      <c r="M919" s="784" t="s">
        <v>319</v>
      </c>
    </row>
    <row r="920" spans="2:13" ht="30.75" customHeight="1">
      <c r="B920" s="781" t="str">
        <f>VLOOKUP($J915,'17-1（所得細目表)'!$B$9:$M$78,3,0)</f>
        <v/>
      </c>
      <c r="C920" s="781" t="str">
        <f>VLOOKUP($J915,'17-1（所得細目表)'!$B$9:$M$78,4,0)</f>
        <v/>
      </c>
      <c r="D920" s="781"/>
      <c r="E920" s="781">
        <f>VLOOKUP($J915,'17-1（所得細目表)'!$B$9:$M$78,5,0)</f>
        <v>0</v>
      </c>
      <c r="F920" s="781">
        <f>VLOOKUP($J915,'17-1（所得細目表)'!$B$9:$M$78,6,0)</f>
        <v>0</v>
      </c>
      <c r="G920" s="781">
        <f>VLOOKUP($J915,'17-1（所得細目表)'!$B$9:$M$78,7,0)</f>
        <v>0</v>
      </c>
      <c r="H920" s="781">
        <f>VLOOKUP($J915,'17-1（所得細目表)'!$B$9:$M$78,8,0)</f>
        <v>0</v>
      </c>
      <c r="I920" s="781">
        <f>VLOOKUP($J915,'17-1（所得細目表)'!$B$9:$M$78,9,0)</f>
        <v>0</v>
      </c>
      <c r="J920" s="781" t="str">
        <f>VLOOKUP($J915,'17-1（所得細目表)'!$B$9:$M$78,10,0)</f>
        <v/>
      </c>
      <c r="K920" s="781"/>
      <c r="L920" s="781">
        <f>VLOOKUP($J915,'17-1（所得細目表)'!$B$9:$M$78,11,0)</f>
        <v>0</v>
      </c>
      <c r="M920" s="781">
        <f>VLOOKUP($J915,'17-1（所得細目表)'!$B$9:$M$78,12,0)</f>
        <v>0</v>
      </c>
    </row>
    <row r="922" spans="2:13">
      <c r="C922" s="73" t="s">
        <v>331</v>
      </c>
    </row>
    <row r="924" spans="2:13">
      <c r="B924" s="780"/>
      <c r="C924" s="780"/>
      <c r="D924" s="780"/>
      <c r="E924" s="780"/>
      <c r="F924" s="780"/>
      <c r="G924" s="780"/>
      <c r="H924" s="780"/>
      <c r="I924" s="780"/>
      <c r="J924" s="780"/>
      <c r="K924" s="780"/>
      <c r="L924" s="780"/>
      <c r="M924" s="780"/>
    </row>
    <row r="926" spans="2:13" ht="14.4">
      <c r="E926" s="787">
        <f>'2（収支報告書)'!$A$9</f>
        <v>7</v>
      </c>
      <c r="F926" s="787"/>
      <c r="G926" s="787"/>
      <c r="H926" s="787"/>
      <c r="I926" s="787"/>
      <c r="J926" s="787"/>
    </row>
    <row r="928" spans="2:13" ht="12.75" customHeight="1">
      <c r="J928" s="788"/>
    </row>
    <row r="929" spans="2:13" ht="13.5" customHeight="1">
      <c r="F929" s="788" t="s">
        <v>59</v>
      </c>
      <c r="G929" s="789" t="str">
        <f>IF($J929="","",'2（収支報告書)'!$E$6)</f>
        <v/>
      </c>
      <c r="H929" s="793" t="s">
        <v>321</v>
      </c>
      <c r="I929" s="793"/>
      <c r="J929" s="798" t="str">
        <f>IF('17-1（所得細目表)'!$B75="","",'17-1（所得細目表)'!$B75)</f>
        <v/>
      </c>
      <c r="L929" s="788">
        <f>VLOOKUP($J929,'17-1（所得細目表)'!$B$9:$M$78,2,0)</f>
        <v>0</v>
      </c>
      <c r="M929" s="800" t="s">
        <v>322</v>
      </c>
    </row>
    <row r="930" spans="2:13">
      <c r="D930" s="785"/>
      <c r="K930" s="785"/>
    </row>
    <row r="931" spans="2:13">
      <c r="B931" s="776" t="s">
        <v>229</v>
      </c>
      <c r="C931" s="782" t="s">
        <v>169</v>
      </c>
      <c r="E931" s="776" t="s">
        <v>301</v>
      </c>
      <c r="F931" s="776" t="s">
        <v>303</v>
      </c>
      <c r="G931" s="790"/>
      <c r="H931" s="794"/>
      <c r="I931" s="790" t="s">
        <v>44</v>
      </c>
      <c r="J931" s="782" t="s">
        <v>93</v>
      </c>
      <c r="L931" s="776" t="s">
        <v>289</v>
      </c>
      <c r="M931" s="801"/>
    </row>
    <row r="932" spans="2:13">
      <c r="B932" s="777" t="s">
        <v>176</v>
      </c>
      <c r="C932" s="783" t="s">
        <v>10</v>
      </c>
      <c r="E932" s="777" t="s">
        <v>143</v>
      </c>
      <c r="F932" s="777" t="s">
        <v>326</v>
      </c>
      <c r="G932" s="791" t="s">
        <v>180</v>
      </c>
      <c r="H932" s="795" t="s">
        <v>329</v>
      </c>
      <c r="I932" s="797" t="s">
        <v>78</v>
      </c>
      <c r="J932" s="783" t="s">
        <v>307</v>
      </c>
      <c r="L932" s="777" t="s">
        <v>308</v>
      </c>
      <c r="M932" s="783" t="s">
        <v>305</v>
      </c>
    </row>
    <row r="933" spans="2:13">
      <c r="B933" s="778"/>
      <c r="C933" s="784" t="s">
        <v>310</v>
      </c>
      <c r="D933" s="786"/>
      <c r="E933" s="778" t="s">
        <v>311</v>
      </c>
      <c r="F933" s="778"/>
      <c r="G933" s="792" t="s">
        <v>105</v>
      </c>
      <c r="H933" s="796" t="s">
        <v>330</v>
      </c>
      <c r="I933" s="77" t="s">
        <v>315</v>
      </c>
      <c r="J933" s="784"/>
      <c r="K933" s="799"/>
      <c r="L933" s="778" t="s">
        <v>317</v>
      </c>
      <c r="M933" s="784" t="s">
        <v>319</v>
      </c>
    </row>
    <row r="934" spans="2:13" ht="30.75" customHeight="1">
      <c r="B934" s="781" t="str">
        <f>VLOOKUP($J929,'17-1（所得細目表)'!$B$9:$M$78,3,0)</f>
        <v/>
      </c>
      <c r="C934" s="781" t="str">
        <f>VLOOKUP($J929,'17-1（所得細目表)'!$B$9:$M$78,4,0)</f>
        <v/>
      </c>
      <c r="D934" s="781"/>
      <c r="E934" s="781">
        <f>VLOOKUP($J929,'17-1（所得細目表)'!$B$9:$M$78,5,0)</f>
        <v>0</v>
      </c>
      <c r="F934" s="781">
        <f>VLOOKUP($J929,'17-1（所得細目表)'!$B$9:$M$78,6,0)</f>
        <v>0</v>
      </c>
      <c r="G934" s="781">
        <f>VLOOKUP($J929,'17-1（所得細目表)'!$B$9:$M$78,7,0)</f>
        <v>0</v>
      </c>
      <c r="H934" s="781">
        <f>VLOOKUP($J929,'17-1（所得細目表)'!$B$9:$M$78,8,0)</f>
        <v>0</v>
      </c>
      <c r="I934" s="781">
        <f>VLOOKUP($J929,'17-1（所得細目表)'!$B$9:$M$78,9,0)</f>
        <v>0</v>
      </c>
      <c r="J934" s="781" t="str">
        <f>VLOOKUP($J929,'17-1（所得細目表)'!$B$9:$M$78,10,0)</f>
        <v/>
      </c>
      <c r="K934" s="781"/>
      <c r="L934" s="781">
        <f>VLOOKUP($J929,'17-1（所得細目表)'!$B$9:$M$78,11,0)</f>
        <v>0</v>
      </c>
      <c r="M934" s="781">
        <f>VLOOKUP($J929,'17-1（所得細目表)'!$B$9:$M$78,12,0)</f>
        <v>0</v>
      </c>
    </row>
    <row r="936" spans="2:13">
      <c r="C936" s="73" t="s">
        <v>331</v>
      </c>
    </row>
    <row r="938" spans="2:13">
      <c r="B938" s="780"/>
      <c r="C938" s="780"/>
      <c r="D938" s="780"/>
      <c r="E938" s="780"/>
      <c r="F938" s="780"/>
      <c r="G938" s="780"/>
      <c r="H938" s="780"/>
      <c r="I938" s="780"/>
      <c r="J938" s="780"/>
      <c r="K938" s="780"/>
      <c r="L938" s="780"/>
      <c r="M938" s="780"/>
    </row>
    <row r="940" spans="2:13" ht="14.4">
      <c r="E940" s="787">
        <f>'2（収支報告書)'!$A$9</f>
        <v>7</v>
      </c>
      <c r="F940" s="787"/>
      <c r="G940" s="787"/>
      <c r="H940" s="787"/>
      <c r="I940" s="787"/>
      <c r="J940" s="787"/>
    </row>
    <row r="942" spans="2:13" ht="12.75" customHeight="1">
      <c r="J942" s="788"/>
    </row>
    <row r="943" spans="2:13" ht="13.5" customHeight="1">
      <c r="F943" s="788" t="s">
        <v>59</v>
      </c>
      <c r="G943" s="789" t="str">
        <f>IF($J943="","",'2（収支報告書)'!$E$6)</f>
        <v/>
      </c>
      <c r="H943" s="793" t="s">
        <v>321</v>
      </c>
      <c r="I943" s="793"/>
      <c r="J943" s="798" t="str">
        <f>IF('17-1（所得細目表)'!$B76="","",'17-1（所得細目表)'!$B76)</f>
        <v/>
      </c>
      <c r="L943" s="788">
        <f>VLOOKUP($J943,'17-1（所得細目表)'!$B$9:$M$78,2,0)</f>
        <v>0</v>
      </c>
      <c r="M943" s="800" t="s">
        <v>322</v>
      </c>
    </row>
    <row r="944" spans="2:13">
      <c r="D944" s="785"/>
      <c r="K944" s="785"/>
    </row>
    <row r="945" spans="2:13">
      <c r="B945" s="776" t="s">
        <v>229</v>
      </c>
      <c r="C945" s="782" t="s">
        <v>169</v>
      </c>
      <c r="E945" s="776" t="s">
        <v>301</v>
      </c>
      <c r="F945" s="776" t="s">
        <v>303</v>
      </c>
      <c r="G945" s="790"/>
      <c r="H945" s="794"/>
      <c r="I945" s="790" t="s">
        <v>44</v>
      </c>
      <c r="J945" s="782" t="s">
        <v>93</v>
      </c>
      <c r="L945" s="776" t="s">
        <v>289</v>
      </c>
      <c r="M945" s="801"/>
    </row>
    <row r="946" spans="2:13">
      <c r="B946" s="777" t="s">
        <v>176</v>
      </c>
      <c r="C946" s="783" t="s">
        <v>10</v>
      </c>
      <c r="E946" s="777" t="s">
        <v>143</v>
      </c>
      <c r="F946" s="777" t="s">
        <v>326</v>
      </c>
      <c r="G946" s="791" t="s">
        <v>180</v>
      </c>
      <c r="H946" s="795" t="s">
        <v>329</v>
      </c>
      <c r="I946" s="797" t="s">
        <v>78</v>
      </c>
      <c r="J946" s="783" t="s">
        <v>307</v>
      </c>
      <c r="L946" s="777" t="s">
        <v>308</v>
      </c>
      <c r="M946" s="783" t="s">
        <v>305</v>
      </c>
    </row>
    <row r="947" spans="2:13">
      <c r="B947" s="778"/>
      <c r="C947" s="784" t="s">
        <v>310</v>
      </c>
      <c r="D947" s="786"/>
      <c r="E947" s="778" t="s">
        <v>311</v>
      </c>
      <c r="F947" s="778"/>
      <c r="G947" s="792" t="s">
        <v>105</v>
      </c>
      <c r="H947" s="796" t="s">
        <v>330</v>
      </c>
      <c r="I947" s="77" t="s">
        <v>315</v>
      </c>
      <c r="J947" s="784"/>
      <c r="K947" s="799"/>
      <c r="L947" s="778" t="s">
        <v>317</v>
      </c>
      <c r="M947" s="784" t="s">
        <v>319</v>
      </c>
    </row>
    <row r="948" spans="2:13" ht="30.75" customHeight="1">
      <c r="B948" s="781" t="str">
        <f>VLOOKUP($J943,'17-1（所得細目表)'!$B$9:$M$78,3,0)</f>
        <v/>
      </c>
      <c r="C948" s="781" t="str">
        <f>VLOOKUP($J943,'17-1（所得細目表)'!$B$9:$M$78,4,0)</f>
        <v/>
      </c>
      <c r="D948" s="781"/>
      <c r="E948" s="781">
        <f>VLOOKUP($J943,'17-1（所得細目表)'!$B$9:$M$78,5,0)</f>
        <v>0</v>
      </c>
      <c r="F948" s="781">
        <f>VLOOKUP($J943,'17-1（所得細目表)'!$B$9:$M$78,6,0)</f>
        <v>0</v>
      </c>
      <c r="G948" s="781">
        <f>VLOOKUP($J943,'17-1（所得細目表)'!$B$9:$M$78,7,0)</f>
        <v>0</v>
      </c>
      <c r="H948" s="781">
        <f>VLOOKUP($J943,'17-1（所得細目表)'!$B$9:$M$78,8,0)</f>
        <v>0</v>
      </c>
      <c r="I948" s="781">
        <f>VLOOKUP($J943,'17-1（所得細目表)'!$B$9:$M$78,9,0)</f>
        <v>0</v>
      </c>
      <c r="J948" s="781" t="str">
        <f>VLOOKUP($J943,'17-1（所得細目表)'!$B$9:$M$78,10,0)</f>
        <v/>
      </c>
      <c r="K948" s="781"/>
      <c r="L948" s="781">
        <f>VLOOKUP($J943,'17-1（所得細目表)'!$B$9:$M$78,11,0)</f>
        <v>0</v>
      </c>
      <c r="M948" s="781">
        <f>VLOOKUP($J943,'17-1（所得細目表)'!$B$9:$M$78,12,0)</f>
        <v>0</v>
      </c>
    </row>
    <row r="950" spans="2:13">
      <c r="C950" s="73" t="s">
        <v>331</v>
      </c>
    </row>
    <row r="952" spans="2:13">
      <c r="B952" s="780"/>
      <c r="C952" s="780"/>
      <c r="D952" s="780"/>
      <c r="E952" s="780"/>
      <c r="F952" s="780"/>
      <c r="G952" s="780"/>
      <c r="H952" s="780"/>
      <c r="I952" s="780"/>
      <c r="J952" s="780"/>
      <c r="K952" s="780"/>
      <c r="L952" s="780"/>
      <c r="M952" s="780"/>
    </row>
    <row r="954" spans="2:13" ht="14.4">
      <c r="E954" s="787">
        <f>'2（収支報告書)'!$A$9</f>
        <v>7</v>
      </c>
      <c r="F954" s="787"/>
      <c r="G954" s="787"/>
      <c r="H954" s="787"/>
      <c r="I954" s="787"/>
      <c r="J954" s="787"/>
    </row>
    <row r="956" spans="2:13" ht="12.75" customHeight="1">
      <c r="J956" s="788"/>
    </row>
    <row r="957" spans="2:13" ht="13.5" customHeight="1">
      <c r="F957" s="788" t="s">
        <v>59</v>
      </c>
      <c r="G957" s="789" t="str">
        <f>IF($J957="","",'2（収支報告書)'!$E$6)</f>
        <v/>
      </c>
      <c r="H957" s="793" t="s">
        <v>321</v>
      </c>
      <c r="I957" s="793"/>
      <c r="J957" s="798" t="str">
        <f>IF('17-1（所得細目表)'!$B77="","",'17-1（所得細目表)'!$B77)</f>
        <v/>
      </c>
      <c r="L957" s="788">
        <f>VLOOKUP($J957,'17-1（所得細目表)'!$B$9:$M$78,2,0)</f>
        <v>0</v>
      </c>
      <c r="M957" s="800" t="s">
        <v>322</v>
      </c>
    </row>
    <row r="958" spans="2:13">
      <c r="D958" s="785"/>
      <c r="K958" s="785"/>
    </row>
    <row r="959" spans="2:13">
      <c r="B959" s="776" t="s">
        <v>229</v>
      </c>
      <c r="C959" s="782" t="s">
        <v>169</v>
      </c>
      <c r="E959" s="776" t="s">
        <v>301</v>
      </c>
      <c r="F959" s="776" t="s">
        <v>303</v>
      </c>
      <c r="G959" s="790"/>
      <c r="H959" s="794"/>
      <c r="I959" s="790" t="s">
        <v>44</v>
      </c>
      <c r="J959" s="782" t="s">
        <v>93</v>
      </c>
      <c r="L959" s="776" t="s">
        <v>289</v>
      </c>
      <c r="M959" s="801"/>
    </row>
    <row r="960" spans="2:13">
      <c r="B960" s="777" t="s">
        <v>176</v>
      </c>
      <c r="C960" s="783" t="s">
        <v>10</v>
      </c>
      <c r="E960" s="777" t="s">
        <v>143</v>
      </c>
      <c r="F960" s="777" t="s">
        <v>326</v>
      </c>
      <c r="G960" s="791" t="s">
        <v>180</v>
      </c>
      <c r="H960" s="795" t="s">
        <v>329</v>
      </c>
      <c r="I960" s="797" t="s">
        <v>78</v>
      </c>
      <c r="J960" s="783" t="s">
        <v>307</v>
      </c>
      <c r="L960" s="777" t="s">
        <v>308</v>
      </c>
      <c r="M960" s="783" t="s">
        <v>305</v>
      </c>
    </row>
    <row r="961" spans="2:13">
      <c r="B961" s="778"/>
      <c r="C961" s="784" t="s">
        <v>310</v>
      </c>
      <c r="D961" s="786"/>
      <c r="E961" s="778" t="s">
        <v>311</v>
      </c>
      <c r="F961" s="778"/>
      <c r="G961" s="792" t="s">
        <v>105</v>
      </c>
      <c r="H961" s="796" t="s">
        <v>330</v>
      </c>
      <c r="I961" s="77" t="s">
        <v>315</v>
      </c>
      <c r="J961" s="784"/>
      <c r="K961" s="799"/>
      <c r="L961" s="778" t="s">
        <v>317</v>
      </c>
      <c r="M961" s="784" t="s">
        <v>319</v>
      </c>
    </row>
    <row r="962" spans="2:13" ht="30.75" customHeight="1">
      <c r="B962" s="781" t="str">
        <f>VLOOKUP($J957,'17-1（所得細目表)'!$B$9:$M$78,3,0)</f>
        <v/>
      </c>
      <c r="C962" s="781" t="str">
        <f>VLOOKUP($J957,'17-1（所得細目表)'!$B$9:$M$78,4,0)</f>
        <v/>
      </c>
      <c r="D962" s="781"/>
      <c r="E962" s="781">
        <f>VLOOKUP($J957,'17-1（所得細目表)'!$B$9:$M$78,5,0)</f>
        <v>0</v>
      </c>
      <c r="F962" s="781">
        <f>VLOOKUP($J957,'17-1（所得細目表)'!$B$9:$M$78,6,0)</f>
        <v>0</v>
      </c>
      <c r="G962" s="781">
        <f>VLOOKUP($J957,'17-1（所得細目表)'!$B$9:$M$78,7,0)</f>
        <v>0</v>
      </c>
      <c r="H962" s="781">
        <f>VLOOKUP($J957,'17-1（所得細目表)'!$B$9:$M$78,8,0)</f>
        <v>0</v>
      </c>
      <c r="I962" s="781">
        <f>VLOOKUP($J957,'17-1（所得細目表)'!$B$9:$M$78,9,0)</f>
        <v>0</v>
      </c>
      <c r="J962" s="781" t="str">
        <f>VLOOKUP($J957,'17-1（所得細目表)'!$B$9:$M$78,10,0)</f>
        <v/>
      </c>
      <c r="K962" s="781"/>
      <c r="L962" s="781">
        <f>VLOOKUP($J957,'17-1（所得細目表)'!$B$9:$M$78,11,0)</f>
        <v>0</v>
      </c>
      <c r="M962" s="781">
        <f>VLOOKUP($J957,'17-1（所得細目表)'!$B$9:$M$78,12,0)</f>
        <v>0</v>
      </c>
    </row>
    <row r="964" spans="2:13">
      <c r="C964" s="73" t="s">
        <v>331</v>
      </c>
    </row>
    <row r="966" spans="2:13">
      <c r="B966" s="780"/>
      <c r="C966" s="780"/>
      <c r="D966" s="780"/>
      <c r="E966" s="780"/>
      <c r="F966" s="780"/>
      <c r="G966" s="780"/>
      <c r="H966" s="780"/>
      <c r="I966" s="780"/>
      <c r="J966" s="780"/>
      <c r="K966" s="780"/>
      <c r="L966" s="780"/>
      <c r="M966" s="780"/>
    </row>
    <row r="968" spans="2:13" ht="14.4">
      <c r="E968" s="787">
        <f>'2（収支報告書)'!$A$9</f>
        <v>7</v>
      </c>
      <c r="F968" s="787"/>
      <c r="G968" s="787"/>
      <c r="H968" s="787"/>
      <c r="I968" s="787"/>
      <c r="J968" s="787"/>
    </row>
    <row r="970" spans="2:13" ht="12.75" customHeight="1">
      <c r="J970" s="788"/>
    </row>
    <row r="971" spans="2:13" ht="13.5" customHeight="1">
      <c r="F971" s="788" t="s">
        <v>59</v>
      </c>
      <c r="G971" s="789" t="str">
        <f>IF($J971="","",'2（収支報告書)'!$E$6)</f>
        <v/>
      </c>
      <c r="H971" s="793" t="s">
        <v>321</v>
      </c>
      <c r="I971" s="793"/>
      <c r="J971" s="798" t="str">
        <f>IF('17-1（所得細目表)'!$B78="","",'17-1（所得細目表)'!$B78)</f>
        <v/>
      </c>
      <c r="L971" s="788">
        <f>VLOOKUP($J971,'17-1（所得細目表)'!$B$9:$M$78,2,0)</f>
        <v>0</v>
      </c>
      <c r="M971" s="800" t="s">
        <v>322</v>
      </c>
    </row>
    <row r="972" spans="2:13">
      <c r="D972" s="785"/>
      <c r="K972" s="785"/>
    </row>
    <row r="973" spans="2:13">
      <c r="B973" s="776" t="s">
        <v>229</v>
      </c>
      <c r="C973" s="782" t="s">
        <v>169</v>
      </c>
      <c r="E973" s="776" t="s">
        <v>301</v>
      </c>
      <c r="F973" s="776" t="s">
        <v>303</v>
      </c>
      <c r="G973" s="790"/>
      <c r="H973" s="794"/>
      <c r="I973" s="790" t="s">
        <v>44</v>
      </c>
      <c r="J973" s="782" t="s">
        <v>93</v>
      </c>
      <c r="L973" s="776" t="s">
        <v>289</v>
      </c>
      <c r="M973" s="801"/>
    </row>
    <row r="974" spans="2:13">
      <c r="B974" s="777" t="s">
        <v>176</v>
      </c>
      <c r="C974" s="783" t="s">
        <v>10</v>
      </c>
      <c r="E974" s="777" t="s">
        <v>143</v>
      </c>
      <c r="F974" s="777" t="s">
        <v>326</v>
      </c>
      <c r="G974" s="791" t="s">
        <v>180</v>
      </c>
      <c r="H974" s="795" t="s">
        <v>329</v>
      </c>
      <c r="I974" s="797" t="s">
        <v>78</v>
      </c>
      <c r="J974" s="783" t="s">
        <v>307</v>
      </c>
      <c r="L974" s="777" t="s">
        <v>308</v>
      </c>
      <c r="M974" s="783" t="s">
        <v>305</v>
      </c>
    </row>
    <row r="975" spans="2:13">
      <c r="B975" s="778"/>
      <c r="C975" s="784" t="s">
        <v>310</v>
      </c>
      <c r="D975" s="786"/>
      <c r="E975" s="778" t="s">
        <v>311</v>
      </c>
      <c r="F975" s="778"/>
      <c r="G975" s="792" t="s">
        <v>105</v>
      </c>
      <c r="H975" s="796" t="s">
        <v>330</v>
      </c>
      <c r="I975" s="77" t="s">
        <v>315</v>
      </c>
      <c r="J975" s="784"/>
      <c r="K975" s="799"/>
      <c r="L975" s="778" t="s">
        <v>317</v>
      </c>
      <c r="M975" s="784" t="s">
        <v>319</v>
      </c>
    </row>
    <row r="976" spans="2:13" ht="30.75" customHeight="1">
      <c r="B976" s="781" t="str">
        <f>VLOOKUP($J971,'17-1（所得細目表)'!$B$9:$M$78,3,0)</f>
        <v/>
      </c>
      <c r="C976" s="781" t="str">
        <f>VLOOKUP($J971,'17-1（所得細目表)'!$B$9:$M$78,4,0)</f>
        <v/>
      </c>
      <c r="D976" s="781"/>
      <c r="E976" s="781">
        <f>VLOOKUP($J971,'17-1（所得細目表)'!$B$9:$M$78,5,0)</f>
        <v>0</v>
      </c>
      <c r="F976" s="781">
        <f>VLOOKUP($J971,'17-1（所得細目表)'!$B$9:$M$78,6,0)</f>
        <v>0</v>
      </c>
      <c r="G976" s="781">
        <f>VLOOKUP($J971,'17-1（所得細目表)'!$B$9:$M$78,7,0)</f>
        <v>0</v>
      </c>
      <c r="H976" s="781">
        <f>VLOOKUP($J971,'17-1（所得細目表)'!$B$9:$M$78,8,0)</f>
        <v>0</v>
      </c>
      <c r="I976" s="781">
        <f>VLOOKUP($J971,'17-1（所得細目表)'!$B$9:$M$78,9,0)</f>
        <v>0</v>
      </c>
      <c r="J976" s="781" t="str">
        <f>VLOOKUP($J971,'17-1（所得細目表)'!$B$9:$M$78,10,0)</f>
        <v/>
      </c>
      <c r="K976" s="781"/>
      <c r="L976" s="781">
        <f>VLOOKUP($J971,'17-1（所得細目表)'!$B$9:$M$78,11,0)</f>
        <v>0</v>
      </c>
      <c r="M976" s="781">
        <f>VLOOKUP($J971,'17-1（所得細目表)'!$B$9:$M$78,12,0)</f>
        <v>0</v>
      </c>
    </row>
    <row r="978" spans="2:13">
      <c r="C978" s="73" t="s">
        <v>331</v>
      </c>
    </row>
    <row r="980" spans="2:13">
      <c r="B980" s="780"/>
      <c r="C980" s="780"/>
      <c r="D980" s="780"/>
      <c r="E980" s="780"/>
      <c r="F980" s="780"/>
      <c r="G980" s="780"/>
      <c r="H980" s="780"/>
      <c r="I980" s="780"/>
      <c r="J980" s="780"/>
      <c r="K980" s="780"/>
      <c r="L980" s="780"/>
      <c r="M980" s="780"/>
    </row>
  </sheetData>
  <sheetProtection password="DD53" sheet="1" objects="1" scenarios="1" selectLockedCells="1"/>
  <mergeCells count="140">
    <mergeCell ref="E2:J2"/>
    <mergeCell ref="H5:I5"/>
    <mergeCell ref="E16:J16"/>
    <mergeCell ref="H19:I19"/>
    <mergeCell ref="E30:J30"/>
    <mergeCell ref="H33:I33"/>
    <mergeCell ref="E44:J44"/>
    <mergeCell ref="H47:I47"/>
    <mergeCell ref="E58:J58"/>
    <mergeCell ref="H61:I61"/>
    <mergeCell ref="E72:J72"/>
    <mergeCell ref="H75:I75"/>
    <mergeCell ref="E86:J86"/>
    <mergeCell ref="H89:I89"/>
    <mergeCell ref="E100:J100"/>
    <mergeCell ref="H103:I103"/>
    <mergeCell ref="E114:J114"/>
    <mergeCell ref="H117:I117"/>
    <mergeCell ref="E128:J128"/>
    <mergeCell ref="H131:I131"/>
    <mergeCell ref="E142:J142"/>
    <mergeCell ref="H145:I145"/>
    <mergeCell ref="E156:J156"/>
    <mergeCell ref="H159:I159"/>
    <mergeCell ref="E170:J170"/>
    <mergeCell ref="H173:I173"/>
    <mergeCell ref="E184:J184"/>
    <mergeCell ref="H187:I187"/>
    <mergeCell ref="E198:J198"/>
    <mergeCell ref="H201:I201"/>
    <mergeCell ref="E212:J212"/>
    <mergeCell ref="H215:I215"/>
    <mergeCell ref="E226:J226"/>
    <mergeCell ref="H229:I229"/>
    <mergeCell ref="E240:J240"/>
    <mergeCell ref="H243:I243"/>
    <mergeCell ref="E254:J254"/>
    <mergeCell ref="H257:I257"/>
    <mergeCell ref="E268:J268"/>
    <mergeCell ref="H271:I271"/>
    <mergeCell ref="E282:J282"/>
    <mergeCell ref="H285:I285"/>
    <mergeCell ref="E296:J296"/>
    <mergeCell ref="H299:I299"/>
    <mergeCell ref="E310:J310"/>
    <mergeCell ref="H313:I313"/>
    <mergeCell ref="E324:J324"/>
    <mergeCell ref="H327:I327"/>
    <mergeCell ref="E338:J338"/>
    <mergeCell ref="H341:I341"/>
    <mergeCell ref="E352:J352"/>
    <mergeCell ref="H355:I355"/>
    <mergeCell ref="E366:J366"/>
    <mergeCell ref="H369:I369"/>
    <mergeCell ref="E380:J380"/>
    <mergeCell ref="H383:I383"/>
    <mergeCell ref="E394:J394"/>
    <mergeCell ref="H397:I397"/>
    <mergeCell ref="E408:J408"/>
    <mergeCell ref="H411:I411"/>
    <mergeCell ref="E422:J422"/>
    <mergeCell ref="H425:I425"/>
    <mergeCell ref="E436:J436"/>
    <mergeCell ref="H439:I439"/>
    <mergeCell ref="E450:J450"/>
    <mergeCell ref="H453:I453"/>
    <mergeCell ref="E464:J464"/>
    <mergeCell ref="H467:I467"/>
    <mergeCell ref="E478:J478"/>
    <mergeCell ref="H481:I481"/>
    <mergeCell ref="E492:J492"/>
    <mergeCell ref="H495:I495"/>
    <mergeCell ref="E506:J506"/>
    <mergeCell ref="H509:I509"/>
    <mergeCell ref="E520:J520"/>
    <mergeCell ref="H523:I523"/>
    <mergeCell ref="E534:J534"/>
    <mergeCell ref="H537:I537"/>
    <mergeCell ref="E548:J548"/>
    <mergeCell ref="H551:I551"/>
    <mergeCell ref="E562:J562"/>
    <mergeCell ref="H565:I565"/>
    <mergeCell ref="E576:J576"/>
    <mergeCell ref="H579:I579"/>
    <mergeCell ref="E590:J590"/>
    <mergeCell ref="H593:I593"/>
    <mergeCell ref="E604:J604"/>
    <mergeCell ref="H607:I607"/>
    <mergeCell ref="E618:J618"/>
    <mergeCell ref="H621:I621"/>
    <mergeCell ref="E632:J632"/>
    <mergeCell ref="H635:I635"/>
    <mergeCell ref="E646:J646"/>
    <mergeCell ref="H649:I649"/>
    <mergeCell ref="E660:J660"/>
    <mergeCell ref="H663:I663"/>
    <mergeCell ref="E674:J674"/>
    <mergeCell ref="H677:I677"/>
    <mergeCell ref="E688:J688"/>
    <mergeCell ref="H691:I691"/>
    <mergeCell ref="E702:J702"/>
    <mergeCell ref="H705:I705"/>
    <mergeCell ref="E716:J716"/>
    <mergeCell ref="H719:I719"/>
    <mergeCell ref="E730:J730"/>
    <mergeCell ref="H733:I733"/>
    <mergeCell ref="E744:J744"/>
    <mergeCell ref="H747:I747"/>
    <mergeCell ref="E758:J758"/>
    <mergeCell ref="H761:I761"/>
    <mergeCell ref="E772:J772"/>
    <mergeCell ref="H775:I775"/>
    <mergeCell ref="E786:J786"/>
    <mergeCell ref="H789:I789"/>
    <mergeCell ref="E800:J800"/>
    <mergeCell ref="H803:I803"/>
    <mergeCell ref="E814:J814"/>
    <mergeCell ref="H817:I817"/>
    <mergeCell ref="E828:J828"/>
    <mergeCell ref="H831:I831"/>
    <mergeCell ref="E842:J842"/>
    <mergeCell ref="H845:I845"/>
    <mergeCell ref="E856:J856"/>
    <mergeCell ref="H859:I859"/>
    <mergeCell ref="E870:J870"/>
    <mergeCell ref="H873:I873"/>
    <mergeCell ref="E884:J884"/>
    <mergeCell ref="H887:I887"/>
    <mergeCell ref="E898:J898"/>
    <mergeCell ref="H901:I901"/>
    <mergeCell ref="E912:J912"/>
    <mergeCell ref="H915:I915"/>
    <mergeCell ref="E926:J926"/>
    <mergeCell ref="H929:I929"/>
    <mergeCell ref="E940:J940"/>
    <mergeCell ref="H943:I943"/>
    <mergeCell ref="E954:J954"/>
    <mergeCell ref="H957:I957"/>
    <mergeCell ref="E968:J968"/>
    <mergeCell ref="H971:I971"/>
  </mergeCells>
  <phoneticPr fontId="26"/>
  <pageMargins left="0.39370078740157483" right="0.39370078740157483" top="0.39370078740157483" bottom="0.27559055118110237" header="0.51181102362204722" footer="0.51181102362204722"/>
  <pageSetup paperSize="9" scale="63" fitToWidth="1" fitToHeight="0" orientation="portrait" usePrinterDefaults="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BE173"/>
  <sheetViews>
    <sheetView showGridLines="0" view="pageBreakPreview" zoomScale="80" zoomScaleSheetLayoutView="80" workbookViewId="0">
      <selection activeCell="A7" sqref="A7:C7"/>
    </sheetView>
  </sheetViews>
  <sheetFormatPr defaultRowHeight="13.2"/>
  <cols>
    <col min="1" max="1" width="6.19921875" style="73" customWidth="1"/>
    <col min="2" max="2" width="16.5" style="73" customWidth="1"/>
    <col min="3" max="3" width="4.69921875" style="73" customWidth="1"/>
    <col min="4" max="4" width="3.8984375" style="73" customWidth="1"/>
    <col min="5" max="5" width="4.69921875" style="73" customWidth="1"/>
    <col min="6" max="6" width="7.8984375" style="73" customWidth="1"/>
    <col min="7" max="7" width="5.5" style="73" customWidth="1"/>
    <col min="8" max="9" width="5.5" style="73" hidden="1" customWidth="1"/>
    <col min="10" max="11" width="10" style="73" hidden="1" customWidth="1"/>
    <col min="12" max="13" width="5.19921875" style="73" customWidth="1"/>
    <col min="14" max="14" width="4.19921875" style="73" customWidth="1"/>
    <col min="15" max="17" width="3.8984375" style="73" customWidth="1"/>
    <col min="18" max="18" width="3.59765625" style="73" customWidth="1"/>
    <col min="19" max="19" width="2.59765625" style="73" customWidth="1"/>
    <col min="20" max="20" width="5" style="73" customWidth="1"/>
    <col min="21" max="21" width="2.59765625" style="73" customWidth="1"/>
    <col min="22" max="22" width="5.09765625" style="73" customWidth="1"/>
    <col min="23" max="23" width="8.19921875" style="73" bestFit="1" customWidth="1"/>
    <col min="24" max="27" width="3" style="73" customWidth="1"/>
    <col min="28" max="30" width="2.59765625" style="73" customWidth="1"/>
    <col min="31" max="32" width="5" style="73" customWidth="1"/>
    <col min="33" max="34" width="2.8984375" style="73" customWidth="1"/>
    <col min="35" max="38" width="2.5" style="73" customWidth="1"/>
    <col min="39" max="40" width="5.19921875" style="73" customWidth="1"/>
    <col min="41" max="41" width="10.3984375" style="802" customWidth="1"/>
    <col min="42" max="45" width="10.3984375" style="73" hidden="1" customWidth="1"/>
    <col min="46" max="47" width="10.3984375" style="802" hidden="1" customWidth="1"/>
    <col min="48" max="48" width="15.09765625" style="73" customWidth="1"/>
    <col min="49" max="50" width="1.59765625" style="73" customWidth="1"/>
    <col min="51" max="51" width="21.19921875" style="73" hidden="1" bestFit="1" customWidth="1"/>
    <col min="52" max="52" width="13.69921875" style="73" customWidth="1"/>
    <col min="53" max="53" width="4" style="73" customWidth="1"/>
    <col min="54" max="54" width="9" style="73" customWidth="1"/>
    <col min="55" max="55" width="9" style="803" customWidth="1"/>
    <col min="56" max="16346" width="9" style="73" customWidth="1"/>
    <col min="16347" max="16384" width="8.796875" style="73" customWidth="1"/>
  </cols>
  <sheetData>
    <row r="1" spans="1:57" s="804" customFormat="1" ht="28.8" customHeight="1">
      <c r="A1" s="807" t="s">
        <v>694</v>
      </c>
      <c r="B1" s="824">
        <f>'2（収支報告書)'!A9</f>
        <v>7</v>
      </c>
      <c r="C1" s="808" t="s">
        <v>386</v>
      </c>
      <c r="D1" s="808"/>
      <c r="E1" s="808"/>
      <c r="F1" s="808"/>
      <c r="G1" s="808"/>
      <c r="H1" s="808"/>
      <c r="I1" s="808"/>
      <c r="J1" s="808"/>
      <c r="K1" s="808"/>
      <c r="L1" s="808"/>
      <c r="M1" s="808"/>
      <c r="N1" s="808"/>
      <c r="O1" s="808"/>
      <c r="P1" s="808"/>
      <c r="Q1" s="808"/>
      <c r="R1" s="808"/>
      <c r="S1" s="808"/>
      <c r="T1" s="808"/>
      <c r="U1" s="808"/>
      <c r="V1" s="808"/>
      <c r="W1" s="808"/>
      <c r="X1" s="808"/>
      <c r="Y1" s="808"/>
      <c r="Z1" s="808"/>
      <c r="AA1" s="808"/>
      <c r="AB1" s="808"/>
      <c r="AC1" s="808"/>
      <c r="AD1" s="808"/>
      <c r="AE1" s="808"/>
      <c r="AF1" s="808"/>
      <c r="AG1" s="808"/>
      <c r="AH1" s="808"/>
      <c r="AI1" s="808"/>
      <c r="AJ1" s="808"/>
      <c r="AK1" s="808"/>
      <c r="AL1" s="808"/>
      <c r="AM1" s="808"/>
      <c r="AN1" s="808"/>
      <c r="AO1" s="974"/>
      <c r="AP1" s="974"/>
      <c r="AQ1" s="974"/>
      <c r="AR1" s="974"/>
      <c r="AS1" s="974"/>
      <c r="AT1" s="974"/>
      <c r="AU1" s="974"/>
      <c r="AV1" s="808"/>
      <c r="AW1" s="808"/>
      <c r="BC1" s="1008"/>
    </row>
    <row r="2" spans="1:57" s="703" customFormat="1" ht="28.8" customHeight="1">
      <c r="A2" s="808" t="s">
        <v>695</v>
      </c>
      <c r="B2" s="825"/>
      <c r="O2" s="922" t="s">
        <v>146</v>
      </c>
      <c r="P2" s="922"/>
      <c r="Q2" s="937">
        <f>'2（収支報告書)'!B1</f>
        <v>0</v>
      </c>
      <c r="R2" s="937"/>
      <c r="S2" s="949"/>
      <c r="T2" s="950" t="s">
        <v>242</v>
      </c>
      <c r="U2" s="956"/>
      <c r="V2" s="963" t="str">
        <f>IF('2（収支報告書)'!E6="","",'2（収支報告書)'!E6)</f>
        <v/>
      </c>
      <c r="W2" s="963"/>
      <c r="X2" s="963"/>
      <c r="Y2" s="963"/>
      <c r="Z2" s="963"/>
      <c r="AI2" s="969"/>
      <c r="AM2" s="971"/>
      <c r="AO2" s="825"/>
      <c r="AP2" s="825"/>
      <c r="AQ2" s="825"/>
      <c r="AR2" s="825"/>
      <c r="AS2" s="825"/>
      <c r="AT2" s="825"/>
      <c r="AU2" s="825"/>
      <c r="AX2" s="989"/>
      <c r="AY2" s="991" t="s">
        <v>266</v>
      </c>
      <c r="BB2" s="997" t="s">
        <v>494</v>
      </c>
      <c r="BC2" s="1009" t="s">
        <v>669</v>
      </c>
      <c r="BD2" s="997" t="s">
        <v>494</v>
      </c>
      <c r="BE2" s="1009" t="s">
        <v>669</v>
      </c>
    </row>
    <row r="3" spans="1:57" s="703" customFormat="1" ht="7.8" customHeight="1">
      <c r="A3" s="808"/>
      <c r="B3" s="825"/>
      <c r="R3" s="82"/>
      <c r="AI3" s="970"/>
      <c r="AM3" s="972"/>
      <c r="AO3" s="825"/>
      <c r="AP3" s="825"/>
      <c r="AQ3" s="825"/>
      <c r="AR3" s="825"/>
      <c r="AS3" s="825"/>
      <c r="AT3" s="825"/>
      <c r="AU3" s="825"/>
      <c r="AX3" s="989"/>
      <c r="AY3" s="991"/>
      <c r="BB3" s="998"/>
      <c r="BC3" s="1010"/>
      <c r="BD3" s="998"/>
      <c r="BE3" s="1010"/>
    </row>
    <row r="4" spans="1:57" ht="18.75" customHeight="1">
      <c r="A4" s="809" t="s">
        <v>237</v>
      </c>
      <c r="B4" s="216"/>
      <c r="C4" s="840"/>
      <c r="D4" s="856" t="s">
        <v>538</v>
      </c>
      <c r="E4" s="868"/>
      <c r="F4" s="856" t="s">
        <v>666</v>
      </c>
      <c r="G4" s="868"/>
      <c r="H4" s="895"/>
      <c r="I4" s="895"/>
      <c r="J4" s="895"/>
      <c r="K4" s="895"/>
      <c r="L4" s="909" t="s">
        <v>106</v>
      </c>
      <c r="M4" s="909"/>
      <c r="N4" s="909"/>
      <c r="O4" s="909" t="s">
        <v>566</v>
      </c>
      <c r="P4" s="909"/>
      <c r="Q4" s="909"/>
      <c r="R4" s="909" t="s">
        <v>668</v>
      </c>
      <c r="S4" s="909"/>
      <c r="T4" s="951" t="s">
        <v>494</v>
      </c>
      <c r="U4" s="909" t="s">
        <v>669</v>
      </c>
      <c r="V4" s="909"/>
      <c r="W4" s="964" t="s">
        <v>230</v>
      </c>
      <c r="X4" s="909" t="s">
        <v>221</v>
      </c>
      <c r="Y4" s="909"/>
      <c r="Z4" s="909"/>
      <c r="AA4" s="909"/>
      <c r="AB4" s="909" t="s">
        <v>210</v>
      </c>
      <c r="AC4" s="909"/>
      <c r="AD4" s="909"/>
      <c r="AE4" s="909" t="s">
        <v>388</v>
      </c>
      <c r="AF4" s="909"/>
      <c r="AG4" s="909" t="s">
        <v>671</v>
      </c>
      <c r="AH4" s="909"/>
      <c r="AI4" s="909" t="s">
        <v>672</v>
      </c>
      <c r="AJ4" s="909"/>
      <c r="AK4" s="909"/>
      <c r="AL4" s="909"/>
      <c r="AM4" s="909" t="s">
        <v>349</v>
      </c>
      <c r="AN4" s="909"/>
      <c r="AO4" s="975" t="s">
        <v>642</v>
      </c>
      <c r="AP4" s="981" t="s">
        <v>820</v>
      </c>
      <c r="AQ4" s="981" t="s">
        <v>821</v>
      </c>
      <c r="AR4" s="981" t="s">
        <v>822</v>
      </c>
      <c r="AS4" s="981" t="s">
        <v>548</v>
      </c>
      <c r="AT4" s="981" t="s">
        <v>823</v>
      </c>
      <c r="AU4" s="981" t="s">
        <v>824</v>
      </c>
      <c r="AV4" s="985" t="s">
        <v>673</v>
      </c>
      <c r="AW4" s="198"/>
      <c r="AX4" s="803"/>
      <c r="AY4" s="992">
        <v>39173</v>
      </c>
      <c r="AZ4" s="73" t="s">
        <v>222</v>
      </c>
      <c r="BB4" s="999">
        <v>1</v>
      </c>
      <c r="BC4" s="1011">
        <v>1</v>
      </c>
      <c r="BD4" s="145">
        <v>1</v>
      </c>
      <c r="BE4" s="1028">
        <v>1</v>
      </c>
    </row>
    <row r="5" spans="1:57" ht="18.75" customHeight="1">
      <c r="A5" s="810"/>
      <c r="B5" s="826"/>
      <c r="C5" s="841"/>
      <c r="D5" s="857"/>
      <c r="E5" s="869"/>
      <c r="F5" s="857"/>
      <c r="G5" s="869"/>
      <c r="H5" s="896"/>
      <c r="I5" s="896"/>
      <c r="J5" s="896"/>
      <c r="K5" s="896"/>
      <c r="L5" s="909"/>
      <c r="M5" s="909"/>
      <c r="N5" s="909"/>
      <c r="O5" s="909"/>
      <c r="P5" s="909"/>
      <c r="Q5" s="909"/>
      <c r="R5" s="909"/>
      <c r="S5" s="909"/>
      <c r="T5" s="952"/>
      <c r="U5" s="909"/>
      <c r="V5" s="909"/>
      <c r="W5" s="964"/>
      <c r="X5" s="909"/>
      <c r="Y5" s="909"/>
      <c r="Z5" s="909"/>
      <c r="AA5" s="909"/>
      <c r="AB5" s="909"/>
      <c r="AC5" s="909"/>
      <c r="AD5" s="909"/>
      <c r="AE5" s="909"/>
      <c r="AF5" s="909"/>
      <c r="AG5" s="909"/>
      <c r="AH5" s="909"/>
      <c r="AI5" s="909"/>
      <c r="AJ5" s="909"/>
      <c r="AK5" s="909"/>
      <c r="AL5" s="909"/>
      <c r="AM5" s="909"/>
      <c r="AN5" s="909"/>
      <c r="AO5" s="976"/>
      <c r="AP5" s="982"/>
      <c r="AQ5" s="982"/>
      <c r="AR5" s="982"/>
      <c r="AS5" s="982"/>
      <c r="AT5" s="982"/>
      <c r="AU5" s="982"/>
      <c r="AV5" s="834"/>
      <c r="AW5" s="198"/>
      <c r="AX5" s="803"/>
      <c r="AY5" s="993"/>
      <c r="AZ5" s="995">
        <f>+B1+2019</f>
        <v>2026</v>
      </c>
      <c r="BB5" s="1000">
        <v>2</v>
      </c>
      <c r="BC5" s="1012">
        <v>0.5</v>
      </c>
      <c r="BD5" s="1023">
        <v>2</v>
      </c>
      <c r="BE5" s="1029">
        <v>0.5</v>
      </c>
    </row>
    <row r="6" spans="1:57" ht="26.25" customHeight="1">
      <c r="A6" s="811"/>
      <c r="B6" s="827"/>
      <c r="C6" s="842"/>
      <c r="D6" s="858"/>
      <c r="E6" s="870"/>
      <c r="F6" s="876"/>
      <c r="G6" s="870"/>
      <c r="H6" s="897"/>
      <c r="I6" s="897"/>
      <c r="J6" s="897"/>
      <c r="K6" s="897"/>
      <c r="L6" s="909"/>
      <c r="M6" s="909"/>
      <c r="N6" s="909"/>
      <c r="O6" s="909"/>
      <c r="P6" s="909"/>
      <c r="Q6" s="909"/>
      <c r="R6" s="909"/>
      <c r="S6" s="909"/>
      <c r="T6" s="953"/>
      <c r="U6" s="909"/>
      <c r="V6" s="909"/>
      <c r="W6" s="964"/>
      <c r="X6" s="909"/>
      <c r="Y6" s="909"/>
      <c r="Z6" s="909"/>
      <c r="AA6" s="909"/>
      <c r="AB6" s="909"/>
      <c r="AC6" s="909"/>
      <c r="AD6" s="909"/>
      <c r="AE6" s="909"/>
      <c r="AF6" s="909"/>
      <c r="AG6" s="909"/>
      <c r="AH6" s="909"/>
      <c r="AI6" s="909"/>
      <c r="AJ6" s="909"/>
      <c r="AK6" s="909"/>
      <c r="AL6" s="909"/>
      <c r="AM6" s="909"/>
      <c r="AN6" s="909"/>
      <c r="AO6" s="977"/>
      <c r="AP6" s="983"/>
      <c r="AQ6" s="983"/>
      <c r="AR6" s="983"/>
      <c r="AS6" s="983"/>
      <c r="AT6" s="983"/>
      <c r="AU6" s="983"/>
      <c r="AV6" s="986"/>
      <c r="AW6" s="198"/>
      <c r="AX6" s="803"/>
      <c r="AY6" s="994"/>
      <c r="AZ6" s="995">
        <f>MONTH(AY5)</f>
        <v>1</v>
      </c>
      <c r="BB6" s="1000">
        <v>3</v>
      </c>
      <c r="BC6" s="1012">
        <v>0.33300000000000002</v>
      </c>
      <c r="BD6" s="1023">
        <v>3</v>
      </c>
      <c r="BE6" s="1029">
        <v>0.33400000000000002</v>
      </c>
    </row>
    <row r="7" spans="1:57" ht="38.25" customHeight="1">
      <c r="A7" s="812"/>
      <c r="B7" s="828"/>
      <c r="C7" s="843"/>
      <c r="D7" s="812"/>
      <c r="E7" s="843"/>
      <c r="F7" s="877"/>
      <c r="G7" s="886"/>
      <c r="H7" s="898">
        <f t="shared" ref="H7:H14" si="0">YEAR(F7)</f>
        <v>1900</v>
      </c>
      <c r="I7" s="898">
        <f t="shared" ref="I7:I14" si="1">MONTH(F7)</f>
        <v>1</v>
      </c>
      <c r="J7" s="898">
        <f t="shared" ref="J7:J14" si="2">DAY(F7)</f>
        <v>0</v>
      </c>
      <c r="K7" s="908" t="e">
        <f t="shared" ref="K7:K14" si="3">DATE(H7+T7,I7,J7-1)</f>
        <v>#VALUE!</v>
      </c>
      <c r="L7" s="910"/>
      <c r="M7" s="910"/>
      <c r="N7" s="910"/>
      <c r="O7" s="923" t="str">
        <f t="shared" ref="O7:O14" si="4">IF(OR(F7="",L7=""),"",IF(F7&lt;$AY$4,L7*0.9,L7))</f>
        <v/>
      </c>
      <c r="P7" s="923"/>
      <c r="Q7" s="923"/>
      <c r="R7" s="945" t="s">
        <v>324</v>
      </c>
      <c r="S7" s="945"/>
      <c r="T7" s="954" t="str">
        <f t="shared" ref="T7:T14" si="5">IF(ISERROR(VLOOKUP(A7,$B$95:$G$173,4,0)),"",VLOOKUP(A7,$B$95:$G$173,4,FALSE))</f>
        <v/>
      </c>
      <c r="U7" s="957" t="str">
        <f>IF(F7="","",IF(F7&lt;$AY$4,LOOKUP(T7,BB4:BB50,BC4:BC50),LOOKUP(T7,BD4:BD50,BE4:BE50)))</f>
        <v/>
      </c>
      <c r="V7" s="957"/>
      <c r="W7" s="965">
        <f t="shared" ref="W7:W14" si="6">IFERROR(IF(H7&gt;=$AZ$5,0,IF(AZ$5-H7-T7=1,(I7-1)/12,IF(AZ$5-H7-T7&gt;1,0,IF(H7=AZ$5-1,(13-I7)/12,12/12)))),0/12)</f>
        <v>0</v>
      </c>
      <c r="X7" s="923">
        <f t="shared" ref="X7:X14" si="7">IFERROR(IF(AQ7=0,AU7,IF(O7="","",ROUNDUP(O7*U7*W7,0))),0)</f>
        <v>0</v>
      </c>
      <c r="Y7" s="923"/>
      <c r="Z7" s="923"/>
      <c r="AA7" s="923"/>
      <c r="AB7" s="966">
        <v>0</v>
      </c>
      <c r="AC7" s="966"/>
      <c r="AD7" s="966"/>
      <c r="AE7" s="923">
        <f t="shared" ref="AE7:AE14" si="8">IF(X7="","",X7+AB7)</f>
        <v>0</v>
      </c>
      <c r="AF7" s="923"/>
      <c r="AG7" s="968"/>
      <c r="AH7" s="968"/>
      <c r="AI7" s="923">
        <f t="shared" ref="AI7:AI14" si="9">+ROUNDUP(AE7*AG7,0)</f>
        <v>0</v>
      </c>
      <c r="AJ7" s="923"/>
      <c r="AK7" s="923"/>
      <c r="AL7" s="923"/>
      <c r="AM7" s="973">
        <f t="shared" ref="AM7:AM14" si="10">IFERROR(AO7-AI7,0)</f>
        <v>0</v>
      </c>
      <c r="AN7" s="973"/>
      <c r="AO7" s="923">
        <f t="shared" ref="AO7:AO14" si="11">+IFERROR(IF($AZ$5-H7-1&lt;=0,L7,IF(AQ7&lt;0,1,IF(AQ7=0,L7-AT7,IF(AQ7&gt;0,L7-AS7-AR7*AP7)))),0)</f>
        <v>0</v>
      </c>
      <c r="AP7" s="923">
        <f t="shared" ref="AP7:AP14" si="12">+$AZ$5-H7-2</f>
        <v>124</v>
      </c>
      <c r="AQ7" s="923">
        <f t="shared" ref="AQ7:AQ14" si="13">IFERROR(IF(I7=1,H7+T7-AZ$5,H7+T7-AZ$5+1),0)</f>
        <v>0</v>
      </c>
      <c r="AR7" s="923">
        <f t="shared" ref="AR7:AR14" si="14">+IFERROR(ROUNDUP(L7*U7,0),0)</f>
        <v>0</v>
      </c>
      <c r="AS7" s="923">
        <f t="shared" ref="AS7:AS14" si="15">+IFERROR(ROUNDUP(L7*U7*(13-I7)/12,0),0)</f>
        <v>0</v>
      </c>
      <c r="AT7" s="923">
        <f t="shared" ref="AT7:AT14" si="16">+IFERROR(IF(I7=1,AS7+AR7*(T7-2),AS7+AR7*(T7-1)),0)</f>
        <v>0</v>
      </c>
      <c r="AU7" s="923">
        <f t="shared" ref="AU7:AU14" si="17">+IF(L7="",0,L7-AT7-1)</f>
        <v>0</v>
      </c>
      <c r="AV7" s="987"/>
      <c r="AW7" s="988"/>
      <c r="AX7" s="803"/>
      <c r="AY7" s="803"/>
      <c r="AZ7" s="996">
        <f>DAY(AY5)</f>
        <v>0</v>
      </c>
      <c r="BB7" s="1000">
        <v>4</v>
      </c>
      <c r="BC7" s="1012">
        <v>0.25</v>
      </c>
      <c r="BD7" s="1023">
        <v>4</v>
      </c>
      <c r="BE7" s="1029">
        <v>0.25</v>
      </c>
    </row>
    <row r="8" spans="1:57" ht="38.25" customHeight="1">
      <c r="A8" s="812"/>
      <c r="B8" s="828"/>
      <c r="C8" s="843"/>
      <c r="D8" s="812"/>
      <c r="E8" s="843"/>
      <c r="F8" s="877"/>
      <c r="G8" s="886"/>
      <c r="H8" s="898">
        <f t="shared" si="0"/>
        <v>1900</v>
      </c>
      <c r="I8" s="898">
        <f t="shared" si="1"/>
        <v>1</v>
      </c>
      <c r="J8" s="898">
        <f t="shared" si="2"/>
        <v>0</v>
      </c>
      <c r="K8" s="908" t="e">
        <f t="shared" si="3"/>
        <v>#VALUE!</v>
      </c>
      <c r="L8" s="910"/>
      <c r="M8" s="910"/>
      <c r="N8" s="910"/>
      <c r="O8" s="923" t="str">
        <f t="shared" si="4"/>
        <v/>
      </c>
      <c r="P8" s="923"/>
      <c r="Q8" s="923"/>
      <c r="R8" s="945" t="s">
        <v>324</v>
      </c>
      <c r="S8" s="945"/>
      <c r="T8" s="954" t="str">
        <f t="shared" si="5"/>
        <v/>
      </c>
      <c r="U8" s="957" t="str">
        <f>IF(F8="","",IF(F8&lt;$AY$4,LOOKUP(T8,BB4:BB50,BC4:BC50),LOOKUP(T8,BD4:BD50,BE4:BE50)))</f>
        <v/>
      </c>
      <c r="V8" s="957"/>
      <c r="W8" s="965">
        <f t="shared" si="6"/>
        <v>0</v>
      </c>
      <c r="X8" s="923">
        <f t="shared" si="7"/>
        <v>0</v>
      </c>
      <c r="Y8" s="923"/>
      <c r="Z8" s="923"/>
      <c r="AA8" s="923"/>
      <c r="AB8" s="966">
        <v>0</v>
      </c>
      <c r="AC8" s="966"/>
      <c r="AD8" s="966"/>
      <c r="AE8" s="923">
        <f t="shared" si="8"/>
        <v>0</v>
      </c>
      <c r="AF8" s="923"/>
      <c r="AG8" s="968"/>
      <c r="AH8" s="968"/>
      <c r="AI8" s="923">
        <f t="shared" si="9"/>
        <v>0</v>
      </c>
      <c r="AJ8" s="923"/>
      <c r="AK8" s="923"/>
      <c r="AL8" s="923"/>
      <c r="AM8" s="973">
        <f t="shared" si="10"/>
        <v>0</v>
      </c>
      <c r="AN8" s="973"/>
      <c r="AO8" s="923">
        <f t="shared" si="11"/>
        <v>0</v>
      </c>
      <c r="AP8" s="923">
        <f t="shared" si="12"/>
        <v>124</v>
      </c>
      <c r="AQ8" s="923">
        <f t="shared" si="13"/>
        <v>0</v>
      </c>
      <c r="AR8" s="923">
        <f t="shared" si="14"/>
        <v>0</v>
      </c>
      <c r="AS8" s="923">
        <f t="shared" si="15"/>
        <v>0</v>
      </c>
      <c r="AT8" s="923">
        <f t="shared" si="16"/>
        <v>0</v>
      </c>
      <c r="AU8" s="923">
        <f t="shared" si="17"/>
        <v>0</v>
      </c>
      <c r="AV8" s="987"/>
      <c r="AW8" s="988"/>
      <c r="AX8" s="803"/>
      <c r="AY8" s="803"/>
      <c r="BB8" s="1001">
        <v>5</v>
      </c>
      <c r="BC8" s="1013">
        <v>0.2</v>
      </c>
      <c r="BD8" s="1024">
        <v>5</v>
      </c>
      <c r="BE8" s="1030">
        <v>0.2</v>
      </c>
    </row>
    <row r="9" spans="1:57" ht="38.25" customHeight="1">
      <c r="A9" s="812"/>
      <c r="B9" s="828"/>
      <c r="C9" s="843"/>
      <c r="D9" s="812"/>
      <c r="E9" s="843"/>
      <c r="F9" s="877"/>
      <c r="G9" s="886"/>
      <c r="H9" s="898">
        <f t="shared" si="0"/>
        <v>1900</v>
      </c>
      <c r="I9" s="898">
        <f t="shared" si="1"/>
        <v>1</v>
      </c>
      <c r="J9" s="898">
        <f t="shared" si="2"/>
        <v>0</v>
      </c>
      <c r="K9" s="908" t="e">
        <f t="shared" si="3"/>
        <v>#VALUE!</v>
      </c>
      <c r="L9" s="910"/>
      <c r="M9" s="910"/>
      <c r="N9" s="910"/>
      <c r="O9" s="923" t="str">
        <f t="shared" si="4"/>
        <v/>
      </c>
      <c r="P9" s="923"/>
      <c r="Q9" s="923"/>
      <c r="R9" s="945" t="s">
        <v>324</v>
      </c>
      <c r="S9" s="945"/>
      <c r="T9" s="954" t="str">
        <f t="shared" si="5"/>
        <v/>
      </c>
      <c r="U9" s="957" t="str">
        <f>IF(F9="","",IF(F9&lt;$AY$4,LOOKUP(T9,BB4:BB50,BC4:BC50),LOOKUP(T9,BD4:BD50,BE4:BE50)))</f>
        <v/>
      </c>
      <c r="V9" s="957"/>
      <c r="W9" s="965">
        <f t="shared" si="6"/>
        <v>0</v>
      </c>
      <c r="X9" s="923">
        <f t="shared" si="7"/>
        <v>0</v>
      </c>
      <c r="Y9" s="923"/>
      <c r="Z9" s="923"/>
      <c r="AA9" s="923"/>
      <c r="AB9" s="966">
        <v>0</v>
      </c>
      <c r="AC9" s="966"/>
      <c r="AD9" s="966"/>
      <c r="AE9" s="923">
        <f t="shared" si="8"/>
        <v>0</v>
      </c>
      <c r="AF9" s="923"/>
      <c r="AG9" s="968"/>
      <c r="AH9" s="968"/>
      <c r="AI9" s="923">
        <f t="shared" si="9"/>
        <v>0</v>
      </c>
      <c r="AJ9" s="923"/>
      <c r="AK9" s="923"/>
      <c r="AL9" s="923"/>
      <c r="AM9" s="973">
        <f t="shared" si="10"/>
        <v>0</v>
      </c>
      <c r="AN9" s="973"/>
      <c r="AO9" s="923">
        <f t="shared" si="11"/>
        <v>0</v>
      </c>
      <c r="AP9" s="923">
        <f t="shared" si="12"/>
        <v>124</v>
      </c>
      <c r="AQ9" s="923">
        <f t="shared" si="13"/>
        <v>0</v>
      </c>
      <c r="AR9" s="923">
        <f t="shared" si="14"/>
        <v>0</v>
      </c>
      <c r="AS9" s="923">
        <f t="shared" si="15"/>
        <v>0</v>
      </c>
      <c r="AT9" s="923">
        <f t="shared" si="16"/>
        <v>0</v>
      </c>
      <c r="AU9" s="923">
        <f t="shared" si="17"/>
        <v>0</v>
      </c>
      <c r="AV9" s="987"/>
      <c r="AW9" s="988"/>
      <c r="AX9" s="803"/>
      <c r="AY9" s="803"/>
      <c r="BB9" s="999">
        <v>6</v>
      </c>
      <c r="BC9" s="1011">
        <v>0.16600000000000001</v>
      </c>
      <c r="BD9" s="145">
        <v>6</v>
      </c>
      <c r="BE9" s="1028">
        <v>0.16700000000000001</v>
      </c>
    </row>
    <row r="10" spans="1:57" ht="38.25" customHeight="1">
      <c r="A10" s="812"/>
      <c r="B10" s="828"/>
      <c r="C10" s="843"/>
      <c r="D10" s="812"/>
      <c r="E10" s="843"/>
      <c r="F10" s="877"/>
      <c r="G10" s="886"/>
      <c r="H10" s="898">
        <f t="shared" si="0"/>
        <v>1900</v>
      </c>
      <c r="I10" s="898">
        <f t="shared" si="1"/>
        <v>1</v>
      </c>
      <c r="J10" s="898">
        <f t="shared" si="2"/>
        <v>0</v>
      </c>
      <c r="K10" s="908" t="e">
        <f t="shared" si="3"/>
        <v>#VALUE!</v>
      </c>
      <c r="L10" s="910"/>
      <c r="M10" s="910"/>
      <c r="N10" s="910"/>
      <c r="O10" s="923" t="str">
        <f t="shared" si="4"/>
        <v/>
      </c>
      <c r="P10" s="923"/>
      <c r="Q10" s="923"/>
      <c r="R10" s="945" t="s">
        <v>324</v>
      </c>
      <c r="S10" s="945"/>
      <c r="T10" s="954" t="str">
        <f t="shared" si="5"/>
        <v/>
      </c>
      <c r="U10" s="957" t="str">
        <f>IF(F10="","",IF(F10&lt;$AY$4,LOOKUP(T10,BB4:BB50,BC4:BC50),LOOKUP(T10,BD4:BD50,BE4:BE50)))</f>
        <v/>
      </c>
      <c r="V10" s="957"/>
      <c r="W10" s="965">
        <f t="shared" si="6"/>
        <v>0</v>
      </c>
      <c r="X10" s="923">
        <f t="shared" si="7"/>
        <v>0</v>
      </c>
      <c r="Y10" s="923"/>
      <c r="Z10" s="923"/>
      <c r="AA10" s="923"/>
      <c r="AB10" s="966">
        <v>0</v>
      </c>
      <c r="AC10" s="966"/>
      <c r="AD10" s="966"/>
      <c r="AE10" s="923">
        <f t="shared" si="8"/>
        <v>0</v>
      </c>
      <c r="AF10" s="923"/>
      <c r="AG10" s="968"/>
      <c r="AH10" s="968"/>
      <c r="AI10" s="923">
        <f t="shared" si="9"/>
        <v>0</v>
      </c>
      <c r="AJ10" s="923"/>
      <c r="AK10" s="923"/>
      <c r="AL10" s="923"/>
      <c r="AM10" s="973">
        <f t="shared" si="10"/>
        <v>0</v>
      </c>
      <c r="AN10" s="973"/>
      <c r="AO10" s="923">
        <f t="shared" si="11"/>
        <v>0</v>
      </c>
      <c r="AP10" s="923">
        <f t="shared" si="12"/>
        <v>124</v>
      </c>
      <c r="AQ10" s="923">
        <f t="shared" si="13"/>
        <v>0</v>
      </c>
      <c r="AR10" s="923">
        <f t="shared" si="14"/>
        <v>0</v>
      </c>
      <c r="AS10" s="923">
        <f t="shared" si="15"/>
        <v>0</v>
      </c>
      <c r="AT10" s="923">
        <f t="shared" si="16"/>
        <v>0</v>
      </c>
      <c r="AU10" s="923">
        <f t="shared" si="17"/>
        <v>0</v>
      </c>
      <c r="AV10" s="987"/>
      <c r="AW10" s="988"/>
      <c r="AX10" s="803"/>
      <c r="AY10" s="803"/>
      <c r="BB10" s="1000">
        <v>7</v>
      </c>
      <c r="BC10" s="1012">
        <v>0.14199999999999999</v>
      </c>
      <c r="BD10" s="1023">
        <v>7</v>
      </c>
      <c r="BE10" s="1029">
        <v>0.14299999999999999</v>
      </c>
    </row>
    <row r="11" spans="1:57" ht="38.25" customHeight="1">
      <c r="A11" s="812"/>
      <c r="B11" s="828"/>
      <c r="C11" s="843"/>
      <c r="D11" s="812"/>
      <c r="E11" s="843"/>
      <c r="F11" s="877"/>
      <c r="G11" s="886"/>
      <c r="H11" s="898">
        <f t="shared" si="0"/>
        <v>1900</v>
      </c>
      <c r="I11" s="898">
        <f t="shared" si="1"/>
        <v>1</v>
      </c>
      <c r="J11" s="898">
        <f t="shared" si="2"/>
        <v>0</v>
      </c>
      <c r="K11" s="908" t="e">
        <f t="shared" si="3"/>
        <v>#VALUE!</v>
      </c>
      <c r="L11" s="910"/>
      <c r="M11" s="910"/>
      <c r="N11" s="910"/>
      <c r="O11" s="923" t="str">
        <f t="shared" si="4"/>
        <v/>
      </c>
      <c r="P11" s="923"/>
      <c r="Q11" s="923"/>
      <c r="R11" s="945" t="s">
        <v>324</v>
      </c>
      <c r="S11" s="945"/>
      <c r="T11" s="954" t="str">
        <f t="shared" si="5"/>
        <v/>
      </c>
      <c r="U11" s="957" t="str">
        <f>IF(F11="","",IF(F11&lt;$AY$4,LOOKUP(T11,BB4:BB50,BC4:BC50),LOOKUP(T11,BD4:BD50,BE4:BE50)))</f>
        <v/>
      </c>
      <c r="V11" s="957"/>
      <c r="W11" s="965">
        <f t="shared" si="6"/>
        <v>0</v>
      </c>
      <c r="X11" s="923">
        <f t="shared" si="7"/>
        <v>0</v>
      </c>
      <c r="Y11" s="923"/>
      <c r="Z11" s="923"/>
      <c r="AA11" s="923"/>
      <c r="AB11" s="966">
        <v>0</v>
      </c>
      <c r="AC11" s="966"/>
      <c r="AD11" s="966"/>
      <c r="AE11" s="923">
        <f t="shared" si="8"/>
        <v>0</v>
      </c>
      <c r="AF11" s="923"/>
      <c r="AG11" s="968"/>
      <c r="AH11" s="968"/>
      <c r="AI11" s="923">
        <f t="shared" si="9"/>
        <v>0</v>
      </c>
      <c r="AJ11" s="923"/>
      <c r="AK11" s="923"/>
      <c r="AL11" s="923"/>
      <c r="AM11" s="973">
        <f t="shared" si="10"/>
        <v>0</v>
      </c>
      <c r="AN11" s="973"/>
      <c r="AO11" s="923">
        <f t="shared" si="11"/>
        <v>0</v>
      </c>
      <c r="AP11" s="923">
        <f t="shared" si="12"/>
        <v>124</v>
      </c>
      <c r="AQ11" s="923">
        <f t="shared" si="13"/>
        <v>0</v>
      </c>
      <c r="AR11" s="923">
        <f t="shared" si="14"/>
        <v>0</v>
      </c>
      <c r="AS11" s="923">
        <f t="shared" si="15"/>
        <v>0</v>
      </c>
      <c r="AT11" s="923">
        <f t="shared" si="16"/>
        <v>0</v>
      </c>
      <c r="AU11" s="923">
        <f t="shared" si="17"/>
        <v>0</v>
      </c>
      <c r="AV11" s="987"/>
      <c r="AW11" s="988"/>
      <c r="AX11" s="803"/>
      <c r="AY11" s="803"/>
      <c r="BB11" s="1000">
        <v>8</v>
      </c>
      <c r="BC11" s="1012">
        <v>0.125</v>
      </c>
      <c r="BD11" s="1023">
        <v>8</v>
      </c>
      <c r="BE11" s="1029">
        <v>0.125</v>
      </c>
    </row>
    <row r="12" spans="1:57" ht="38.25" customHeight="1">
      <c r="A12" s="812"/>
      <c r="B12" s="828"/>
      <c r="C12" s="843"/>
      <c r="D12" s="812"/>
      <c r="E12" s="843"/>
      <c r="F12" s="877"/>
      <c r="G12" s="886"/>
      <c r="H12" s="898">
        <f t="shared" si="0"/>
        <v>1900</v>
      </c>
      <c r="I12" s="898">
        <f t="shared" si="1"/>
        <v>1</v>
      </c>
      <c r="J12" s="898">
        <f t="shared" si="2"/>
        <v>0</v>
      </c>
      <c r="K12" s="908" t="e">
        <f t="shared" si="3"/>
        <v>#VALUE!</v>
      </c>
      <c r="L12" s="910"/>
      <c r="M12" s="910"/>
      <c r="N12" s="910"/>
      <c r="O12" s="923" t="str">
        <f t="shared" si="4"/>
        <v/>
      </c>
      <c r="P12" s="923"/>
      <c r="Q12" s="923"/>
      <c r="R12" s="945" t="s">
        <v>324</v>
      </c>
      <c r="S12" s="945"/>
      <c r="T12" s="954" t="str">
        <f t="shared" si="5"/>
        <v/>
      </c>
      <c r="U12" s="957" t="str">
        <f>IF(F12="","",IF(F12&lt;$AY$4,LOOKUP(T12,BB4:BB50,BC4:BC50),LOOKUP(T12,BD4:BD50,BE4:BE50)))</f>
        <v/>
      </c>
      <c r="V12" s="957"/>
      <c r="W12" s="965">
        <f t="shared" si="6"/>
        <v>0</v>
      </c>
      <c r="X12" s="923">
        <f t="shared" si="7"/>
        <v>0</v>
      </c>
      <c r="Y12" s="923"/>
      <c r="Z12" s="923"/>
      <c r="AA12" s="923"/>
      <c r="AB12" s="966">
        <v>0</v>
      </c>
      <c r="AC12" s="966"/>
      <c r="AD12" s="966"/>
      <c r="AE12" s="923">
        <f t="shared" si="8"/>
        <v>0</v>
      </c>
      <c r="AF12" s="923"/>
      <c r="AG12" s="968"/>
      <c r="AH12" s="968"/>
      <c r="AI12" s="923">
        <f t="shared" si="9"/>
        <v>0</v>
      </c>
      <c r="AJ12" s="923"/>
      <c r="AK12" s="923"/>
      <c r="AL12" s="923"/>
      <c r="AM12" s="973">
        <f t="shared" si="10"/>
        <v>0</v>
      </c>
      <c r="AN12" s="973"/>
      <c r="AO12" s="923">
        <f t="shared" si="11"/>
        <v>0</v>
      </c>
      <c r="AP12" s="923">
        <f t="shared" si="12"/>
        <v>124</v>
      </c>
      <c r="AQ12" s="923">
        <f t="shared" si="13"/>
        <v>0</v>
      </c>
      <c r="AR12" s="923">
        <f t="shared" si="14"/>
        <v>0</v>
      </c>
      <c r="AS12" s="923">
        <f t="shared" si="15"/>
        <v>0</v>
      </c>
      <c r="AT12" s="923">
        <f t="shared" si="16"/>
        <v>0</v>
      </c>
      <c r="AU12" s="923">
        <f t="shared" si="17"/>
        <v>0</v>
      </c>
      <c r="AV12" s="987"/>
      <c r="AW12" s="988"/>
      <c r="AX12" s="803"/>
      <c r="AY12" s="803"/>
      <c r="BB12" s="1000">
        <v>9</v>
      </c>
      <c r="BC12" s="1012">
        <v>0.111</v>
      </c>
      <c r="BD12" s="1023">
        <v>9</v>
      </c>
      <c r="BE12" s="1029">
        <v>0.112</v>
      </c>
    </row>
    <row r="13" spans="1:57" ht="38.25" customHeight="1">
      <c r="A13" s="812"/>
      <c r="B13" s="828"/>
      <c r="C13" s="843"/>
      <c r="D13" s="812"/>
      <c r="E13" s="843"/>
      <c r="F13" s="877"/>
      <c r="G13" s="886"/>
      <c r="H13" s="898">
        <f t="shared" si="0"/>
        <v>1900</v>
      </c>
      <c r="I13" s="898">
        <f t="shared" si="1"/>
        <v>1</v>
      </c>
      <c r="J13" s="898">
        <f t="shared" si="2"/>
        <v>0</v>
      </c>
      <c r="K13" s="908" t="e">
        <f t="shared" si="3"/>
        <v>#VALUE!</v>
      </c>
      <c r="L13" s="910"/>
      <c r="M13" s="910"/>
      <c r="N13" s="910"/>
      <c r="O13" s="923" t="str">
        <f t="shared" si="4"/>
        <v/>
      </c>
      <c r="P13" s="923"/>
      <c r="Q13" s="923"/>
      <c r="R13" s="945" t="s">
        <v>324</v>
      </c>
      <c r="S13" s="945"/>
      <c r="T13" s="954" t="str">
        <f t="shared" si="5"/>
        <v/>
      </c>
      <c r="U13" s="957" t="str">
        <f>IF(F13="","",IF(F13&lt;$AY$4,LOOKUP(T13,BB4:BB50,BC4:BC50),LOOKUP(T13,BD4:BD50,BE4:BE50)))</f>
        <v/>
      </c>
      <c r="V13" s="957"/>
      <c r="W13" s="965">
        <f t="shared" si="6"/>
        <v>0</v>
      </c>
      <c r="X13" s="923">
        <f t="shared" si="7"/>
        <v>0</v>
      </c>
      <c r="Y13" s="923"/>
      <c r="Z13" s="923"/>
      <c r="AA13" s="923"/>
      <c r="AB13" s="966">
        <v>0</v>
      </c>
      <c r="AC13" s="966"/>
      <c r="AD13" s="966"/>
      <c r="AE13" s="923">
        <f t="shared" si="8"/>
        <v>0</v>
      </c>
      <c r="AF13" s="923"/>
      <c r="AG13" s="968"/>
      <c r="AH13" s="968"/>
      <c r="AI13" s="923">
        <f t="shared" si="9"/>
        <v>0</v>
      </c>
      <c r="AJ13" s="923"/>
      <c r="AK13" s="923"/>
      <c r="AL13" s="923"/>
      <c r="AM13" s="973">
        <f t="shared" si="10"/>
        <v>0</v>
      </c>
      <c r="AN13" s="973"/>
      <c r="AO13" s="923">
        <f t="shared" si="11"/>
        <v>0</v>
      </c>
      <c r="AP13" s="923">
        <f t="shared" si="12"/>
        <v>124</v>
      </c>
      <c r="AQ13" s="923">
        <f t="shared" si="13"/>
        <v>0</v>
      </c>
      <c r="AR13" s="923">
        <f t="shared" si="14"/>
        <v>0</v>
      </c>
      <c r="AS13" s="923">
        <f t="shared" si="15"/>
        <v>0</v>
      </c>
      <c r="AT13" s="923">
        <f t="shared" si="16"/>
        <v>0</v>
      </c>
      <c r="AU13" s="923">
        <f t="shared" si="17"/>
        <v>0</v>
      </c>
      <c r="AV13" s="987"/>
      <c r="AW13" s="988"/>
      <c r="AX13" s="803"/>
      <c r="AY13" s="803"/>
      <c r="BB13" s="1001">
        <v>10</v>
      </c>
      <c r="BC13" s="1013">
        <v>0.1</v>
      </c>
      <c r="BD13" s="1024">
        <v>10</v>
      </c>
      <c r="BE13" s="1030">
        <v>0.1</v>
      </c>
    </row>
    <row r="14" spans="1:57" ht="38.25" customHeight="1">
      <c r="A14" s="812"/>
      <c r="B14" s="828"/>
      <c r="C14" s="843"/>
      <c r="D14" s="812"/>
      <c r="E14" s="843"/>
      <c r="F14" s="877"/>
      <c r="G14" s="886"/>
      <c r="H14" s="898">
        <f t="shared" si="0"/>
        <v>1900</v>
      </c>
      <c r="I14" s="898">
        <f t="shared" si="1"/>
        <v>1</v>
      </c>
      <c r="J14" s="898">
        <f t="shared" si="2"/>
        <v>0</v>
      </c>
      <c r="K14" s="908" t="e">
        <f t="shared" si="3"/>
        <v>#VALUE!</v>
      </c>
      <c r="L14" s="910"/>
      <c r="M14" s="910"/>
      <c r="N14" s="910"/>
      <c r="O14" s="923" t="str">
        <f t="shared" si="4"/>
        <v/>
      </c>
      <c r="P14" s="923"/>
      <c r="Q14" s="923"/>
      <c r="R14" s="945" t="s">
        <v>324</v>
      </c>
      <c r="S14" s="945"/>
      <c r="T14" s="954" t="str">
        <f t="shared" si="5"/>
        <v/>
      </c>
      <c r="U14" s="957" t="str">
        <f>IF(F14="","",IF(F14&lt;$AY$4,LOOKUP(T14,BB4:BB50,BC4:BC50),LOOKUP(T14,BD4:BD50,BE4:BE50)))</f>
        <v/>
      </c>
      <c r="V14" s="957"/>
      <c r="W14" s="965">
        <f t="shared" si="6"/>
        <v>0</v>
      </c>
      <c r="X14" s="923">
        <f t="shared" si="7"/>
        <v>0</v>
      </c>
      <c r="Y14" s="923"/>
      <c r="Z14" s="923"/>
      <c r="AA14" s="923"/>
      <c r="AB14" s="966">
        <v>0</v>
      </c>
      <c r="AC14" s="966"/>
      <c r="AD14" s="966"/>
      <c r="AE14" s="923">
        <f t="shared" si="8"/>
        <v>0</v>
      </c>
      <c r="AF14" s="923"/>
      <c r="AG14" s="968"/>
      <c r="AH14" s="968"/>
      <c r="AI14" s="923">
        <f t="shared" si="9"/>
        <v>0</v>
      </c>
      <c r="AJ14" s="923"/>
      <c r="AK14" s="923"/>
      <c r="AL14" s="923"/>
      <c r="AM14" s="973">
        <f t="shared" si="10"/>
        <v>0</v>
      </c>
      <c r="AN14" s="973"/>
      <c r="AO14" s="923">
        <f t="shared" si="11"/>
        <v>0</v>
      </c>
      <c r="AP14" s="923">
        <f t="shared" si="12"/>
        <v>124</v>
      </c>
      <c r="AQ14" s="923">
        <f t="shared" si="13"/>
        <v>0</v>
      </c>
      <c r="AR14" s="923">
        <f t="shared" si="14"/>
        <v>0</v>
      </c>
      <c r="AS14" s="923">
        <f t="shared" si="15"/>
        <v>0</v>
      </c>
      <c r="AT14" s="923">
        <f t="shared" si="16"/>
        <v>0</v>
      </c>
      <c r="AU14" s="923">
        <f t="shared" si="17"/>
        <v>0</v>
      </c>
      <c r="AV14" s="987"/>
      <c r="AW14" s="988"/>
      <c r="AX14" s="803"/>
      <c r="AY14" s="803"/>
      <c r="BB14" s="999">
        <v>11</v>
      </c>
      <c r="BC14" s="1011">
        <v>9.e-002</v>
      </c>
      <c r="BD14" s="145">
        <v>11</v>
      </c>
      <c r="BE14" s="1028">
        <v>9.0999999999999998e-002</v>
      </c>
    </row>
    <row r="15" spans="1:57" ht="38.25" customHeight="1">
      <c r="A15" s="813" t="s">
        <v>452</v>
      </c>
      <c r="B15" s="829"/>
      <c r="C15" s="844"/>
      <c r="D15" s="859"/>
      <c r="E15" s="871"/>
      <c r="F15" s="871"/>
      <c r="G15" s="887"/>
      <c r="H15" s="899"/>
      <c r="I15" s="899"/>
      <c r="J15" s="899"/>
      <c r="K15" s="899"/>
      <c r="L15" s="911"/>
      <c r="M15" s="911"/>
      <c r="N15" s="911"/>
      <c r="O15" s="911"/>
      <c r="P15" s="911"/>
      <c r="Q15" s="911"/>
      <c r="R15" s="911"/>
      <c r="S15" s="911"/>
      <c r="T15" s="955"/>
      <c r="U15" s="911"/>
      <c r="V15" s="911"/>
      <c r="W15" s="955"/>
      <c r="X15" s="923">
        <f>SUM(X7:AA14)</f>
        <v>0</v>
      </c>
      <c r="Y15" s="923"/>
      <c r="Z15" s="923"/>
      <c r="AA15" s="923"/>
      <c r="AB15" s="967">
        <f>SUM(AB7:AD14)</f>
        <v>0</v>
      </c>
      <c r="AC15" s="967"/>
      <c r="AD15" s="967"/>
      <c r="AE15" s="923">
        <f>SUM(AE7:AF14)</f>
        <v>0</v>
      </c>
      <c r="AF15" s="923"/>
      <c r="AG15" s="911"/>
      <c r="AH15" s="911"/>
      <c r="AI15" s="923">
        <f>SUM(AI7:AL14)</f>
        <v>0</v>
      </c>
      <c r="AJ15" s="923"/>
      <c r="AK15" s="923"/>
      <c r="AL15" s="923"/>
      <c r="AM15" s="973">
        <f>IF(AI15&gt;AO15,1,IF(AO15="",O15-AI15,AO15-AI15))</f>
        <v>0</v>
      </c>
      <c r="AN15" s="973"/>
      <c r="AO15" s="923">
        <f>SUM(AO7:AO14)</f>
        <v>0</v>
      </c>
      <c r="AP15" s="923"/>
      <c r="AQ15" s="923"/>
      <c r="AR15" s="923"/>
      <c r="AS15" s="923"/>
      <c r="AT15" s="923"/>
      <c r="AU15" s="923"/>
      <c r="AV15" s="911"/>
      <c r="AW15" s="988"/>
      <c r="AX15" s="803"/>
      <c r="AY15" s="803"/>
      <c r="BB15" s="1000">
        <v>12</v>
      </c>
      <c r="BC15" s="1012">
        <v>8.3000000000000004e-002</v>
      </c>
      <c r="BD15" s="1023">
        <v>12</v>
      </c>
      <c r="BE15" s="1029">
        <v>8.4000000000000005e-002</v>
      </c>
    </row>
    <row r="16" spans="1:57" s="805" customFormat="1" ht="24" customHeight="1">
      <c r="A16" s="73"/>
      <c r="B16" s="830" t="str">
        <f>IF(F92=1,"按分率OK！","按分率が正しくありません")</f>
        <v>按分率が正しくありません</v>
      </c>
      <c r="C16" s="845"/>
      <c r="D16" s="845"/>
      <c r="E16" s="845"/>
      <c r="F16" s="878"/>
      <c r="G16" s="830" t="str">
        <f>IF(N20=0,"端数調整OK！","端数を配分してください")</f>
        <v>端数調整OK！</v>
      </c>
      <c r="H16" s="845"/>
      <c r="I16" s="845"/>
      <c r="J16" s="845"/>
      <c r="K16" s="845"/>
      <c r="L16" s="845"/>
      <c r="M16" s="845"/>
      <c r="N16" s="845"/>
      <c r="O16" s="845"/>
      <c r="P16" s="878"/>
      <c r="AO16" s="978"/>
      <c r="AP16" s="978"/>
      <c r="AQ16" s="978"/>
      <c r="AR16" s="978"/>
      <c r="AS16" s="978"/>
      <c r="AT16" s="978"/>
      <c r="AU16" s="978"/>
      <c r="AX16" s="803"/>
      <c r="AZ16" s="803"/>
      <c r="BB16" s="1000">
        <v>13</v>
      </c>
      <c r="BC16" s="1012">
        <v>7.5999999999999998e-002</v>
      </c>
      <c r="BD16" s="1023">
        <v>13</v>
      </c>
      <c r="BE16" s="1029">
        <v>7.6999999999999999e-002</v>
      </c>
    </row>
    <row r="17" spans="1:57" s="805" customFormat="1" ht="38.4" customHeight="1">
      <c r="A17" s="814" t="s">
        <v>449</v>
      </c>
      <c r="B17" s="831"/>
      <c r="C17" s="831"/>
      <c r="D17" s="831"/>
      <c r="E17" s="831"/>
      <c r="F17" s="831"/>
      <c r="G17" s="831"/>
      <c r="H17" s="900"/>
      <c r="I17" s="900"/>
      <c r="J17" s="900"/>
      <c r="K17" s="900"/>
      <c r="L17" s="831"/>
      <c r="M17" s="831"/>
      <c r="N17" s="831"/>
      <c r="O17" s="831"/>
      <c r="P17" s="831"/>
      <c r="AO17" s="978"/>
      <c r="AP17" s="978"/>
      <c r="AQ17" s="978"/>
      <c r="AR17" s="978"/>
      <c r="AS17" s="978"/>
      <c r="AT17" s="978"/>
      <c r="AU17" s="978"/>
      <c r="AX17" s="803"/>
      <c r="AZ17" s="803"/>
      <c r="BB17" s="1000">
        <v>14</v>
      </c>
      <c r="BC17" s="1012">
        <v>7.0999999999999994e-002</v>
      </c>
      <c r="BD17" s="1023">
        <v>14</v>
      </c>
      <c r="BE17" s="1029">
        <v>7.1999999999999995e-002</v>
      </c>
    </row>
    <row r="18" spans="1:57" s="703" customFormat="1" ht="24" customHeight="1">
      <c r="A18" s="815" t="s">
        <v>79</v>
      </c>
      <c r="B18" s="832"/>
      <c r="C18" s="832"/>
      <c r="D18" s="832"/>
      <c r="E18" s="832"/>
      <c r="F18" s="832"/>
      <c r="G18" s="832"/>
      <c r="H18" s="901"/>
      <c r="I18" s="901"/>
      <c r="J18" s="901"/>
      <c r="K18" s="901"/>
      <c r="L18" s="832"/>
      <c r="M18" s="913"/>
      <c r="N18" s="913"/>
      <c r="O18" s="913"/>
      <c r="P18" s="913"/>
      <c r="Q18" s="913"/>
      <c r="R18" s="913"/>
      <c r="S18" s="913"/>
      <c r="T18" s="913"/>
      <c r="U18" s="913"/>
      <c r="V18" s="73"/>
      <c r="W18" s="73"/>
      <c r="X18" s="73"/>
      <c r="Y18" s="73"/>
      <c r="Z18" s="73"/>
      <c r="AA18" s="73"/>
      <c r="AB18" s="73"/>
      <c r="AC18" s="73"/>
      <c r="AD18" s="73"/>
      <c r="AE18" s="73"/>
      <c r="AF18" s="73"/>
      <c r="AG18" s="73"/>
      <c r="AH18" s="73"/>
      <c r="AI18" s="73"/>
      <c r="AJ18" s="73"/>
      <c r="AK18" s="73"/>
      <c r="AL18" s="73"/>
      <c r="AM18" s="73"/>
      <c r="AN18" s="73"/>
      <c r="AO18" s="802"/>
      <c r="AP18" s="802"/>
      <c r="AQ18" s="802"/>
      <c r="AR18" s="802"/>
      <c r="AS18" s="802"/>
      <c r="AT18" s="802"/>
      <c r="AU18" s="802"/>
      <c r="AV18" s="73"/>
      <c r="AW18" s="73"/>
      <c r="AX18" s="803"/>
      <c r="AZ18" s="803"/>
      <c r="BB18" s="1001">
        <v>15</v>
      </c>
      <c r="BC18" s="1013">
        <v>6.6000000000000003e-002</v>
      </c>
      <c r="BD18" s="1024">
        <v>15</v>
      </c>
      <c r="BE18" s="1030">
        <v>6.7000000000000004e-002</v>
      </c>
    </row>
    <row r="19" spans="1:57" s="198" customFormat="1" ht="24" customHeight="1">
      <c r="A19" s="816"/>
      <c r="B19" s="833" t="s">
        <v>557</v>
      </c>
      <c r="C19" s="846" t="s">
        <v>171</v>
      </c>
      <c r="D19" s="860"/>
      <c r="E19" s="860"/>
      <c r="F19" s="879"/>
      <c r="G19" s="888" t="s">
        <v>578</v>
      </c>
      <c r="H19" s="902"/>
      <c r="I19" s="902"/>
      <c r="J19" s="902"/>
      <c r="K19" s="902"/>
      <c r="L19" s="912"/>
      <c r="M19" s="912"/>
      <c r="N19" s="912"/>
      <c r="O19" s="912"/>
      <c r="P19" s="930"/>
      <c r="Q19" s="938" t="s">
        <v>139</v>
      </c>
      <c r="R19" s="912"/>
      <c r="S19" s="912"/>
      <c r="T19" s="912"/>
      <c r="U19" s="930"/>
      <c r="AO19" s="979"/>
      <c r="AP19" s="979"/>
      <c r="AQ19" s="979"/>
      <c r="AR19" s="979"/>
      <c r="AS19" s="979"/>
      <c r="AT19" s="984"/>
      <c r="AU19" s="979"/>
      <c r="AX19" s="803"/>
      <c r="AZ19" s="803"/>
      <c r="BB19" s="999">
        <v>16</v>
      </c>
      <c r="BC19" s="1011">
        <v>6.2e-002</v>
      </c>
      <c r="BD19" s="145">
        <v>16</v>
      </c>
      <c r="BE19" s="1028">
        <v>6.3e-002</v>
      </c>
    </row>
    <row r="20" spans="1:57" s="198" customFormat="1" ht="24" customHeight="1">
      <c r="A20" s="817"/>
      <c r="B20" s="834"/>
      <c r="C20" s="847" t="s">
        <v>363</v>
      </c>
      <c r="D20" s="861" t="s">
        <v>622</v>
      </c>
      <c r="E20" s="872" t="s">
        <v>192</v>
      </c>
      <c r="F20" s="880" t="s">
        <v>689</v>
      </c>
      <c r="G20" s="810"/>
      <c r="H20" s="826"/>
      <c r="I20" s="826"/>
      <c r="J20" s="826"/>
      <c r="K20" s="826"/>
      <c r="L20" s="826"/>
      <c r="M20" s="914" t="s">
        <v>690</v>
      </c>
      <c r="N20" s="920">
        <f>Q92-AI15</f>
        <v>0</v>
      </c>
      <c r="O20" s="924" t="s">
        <v>200</v>
      </c>
      <c r="P20" s="931"/>
      <c r="Q20" s="939"/>
      <c r="R20" s="826"/>
      <c r="S20" s="826"/>
      <c r="T20" s="826"/>
      <c r="U20" s="958"/>
      <c r="AO20" s="979"/>
      <c r="AP20" s="979"/>
      <c r="AQ20" s="979"/>
      <c r="AR20" s="979"/>
      <c r="AS20" s="979"/>
      <c r="AT20" s="979"/>
      <c r="AU20" s="979"/>
      <c r="AX20" s="803"/>
      <c r="AZ20" s="803"/>
      <c r="BB20" s="1000">
        <v>17</v>
      </c>
      <c r="BC20" s="1012">
        <v>5.8000000000000003e-002</v>
      </c>
      <c r="BD20" s="1023">
        <v>17</v>
      </c>
      <c r="BE20" s="1029">
        <v>5.8999999999999997e-002</v>
      </c>
    </row>
    <row r="21" spans="1:57" s="198" customFormat="1" ht="24" customHeight="1">
      <c r="A21" s="818"/>
      <c r="B21" s="835"/>
      <c r="C21" s="848"/>
      <c r="D21" s="862"/>
      <c r="E21" s="873"/>
      <c r="F21" s="881"/>
      <c r="G21" s="889"/>
      <c r="H21" s="862"/>
      <c r="I21" s="862"/>
      <c r="J21" s="862"/>
      <c r="K21" s="862"/>
      <c r="L21" s="862"/>
      <c r="M21" s="915"/>
      <c r="N21" s="921"/>
      <c r="O21" s="925"/>
      <c r="P21" s="932"/>
      <c r="Q21" s="940"/>
      <c r="R21" s="862"/>
      <c r="S21" s="862"/>
      <c r="T21" s="862"/>
      <c r="U21" s="959"/>
      <c r="AO21" s="979"/>
      <c r="AP21" s="979"/>
      <c r="AQ21" s="979"/>
      <c r="AR21" s="979"/>
      <c r="AS21" s="979"/>
      <c r="AT21" s="979"/>
      <c r="AU21" s="979"/>
      <c r="AX21" s="803"/>
      <c r="AZ21" s="803"/>
      <c r="BB21" s="1002">
        <v>18</v>
      </c>
      <c r="BC21" s="1014">
        <v>5.5e-002</v>
      </c>
      <c r="BD21" s="1025">
        <v>18</v>
      </c>
      <c r="BE21" s="1031">
        <v>5.6000000000000001e-002</v>
      </c>
    </row>
    <row r="22" spans="1:57" s="806" customFormat="1" ht="24" customHeight="1">
      <c r="A22" s="819">
        <v>1</v>
      </c>
      <c r="B22" s="836">
        <f>'2（収支報告書)'!A40</f>
        <v>0</v>
      </c>
      <c r="C22" s="849"/>
      <c r="D22" s="863" t="s">
        <v>622</v>
      </c>
      <c r="E22" s="874"/>
      <c r="F22" s="882" t="str">
        <f t="shared" ref="F22:F85" si="18">IF(ISBLANK(E22)," ",ROUND(C22/E22,3))</f>
        <v xml:space="preserve"> </v>
      </c>
      <c r="G22" s="890" t="str">
        <f t="shared" ref="G22:G85" si="19">IF(ISBLANK(E22)," ",ROUND($AI$15*C22/E22,0))</f>
        <v xml:space="preserve"> </v>
      </c>
      <c r="H22" s="903"/>
      <c r="I22" s="903"/>
      <c r="J22" s="903"/>
      <c r="K22" s="903"/>
      <c r="L22" s="903"/>
      <c r="M22" s="916"/>
      <c r="N22" s="916"/>
      <c r="O22" s="926"/>
      <c r="P22" s="933"/>
      <c r="Q22" s="941" t="str">
        <f t="shared" ref="Q22:Q85" si="20">IF(ISBLANK(B22),"",IF(ISBLANK(E22),"",G22+O22))</f>
        <v/>
      </c>
      <c r="R22" s="946"/>
      <c r="S22" s="946"/>
      <c r="T22" s="946"/>
      <c r="U22" s="960"/>
      <c r="V22" s="800"/>
      <c r="AO22" s="980"/>
      <c r="AP22" s="980"/>
      <c r="AQ22" s="980"/>
      <c r="AR22" s="980"/>
      <c r="AS22" s="980"/>
      <c r="AT22" s="980"/>
      <c r="AU22" s="980"/>
      <c r="AX22" s="990"/>
      <c r="AZ22" s="990"/>
      <c r="BB22" s="1002">
        <v>19</v>
      </c>
      <c r="BC22" s="1014">
        <v>5.1999999999999998e-002</v>
      </c>
      <c r="BD22" s="1025">
        <v>19</v>
      </c>
      <c r="BE22" s="1031">
        <v>5.2999999999999999e-002</v>
      </c>
    </row>
    <row r="23" spans="1:57" s="806" customFormat="1" ht="24" customHeight="1">
      <c r="A23" s="820">
        <v>2</v>
      </c>
      <c r="B23" s="836">
        <f>'2（収支報告書)'!A41</f>
        <v>0</v>
      </c>
      <c r="C23" s="849"/>
      <c r="D23" s="864" t="s">
        <v>622</v>
      </c>
      <c r="E23" s="874"/>
      <c r="F23" s="883" t="str">
        <f t="shared" si="18"/>
        <v xml:space="preserve"> </v>
      </c>
      <c r="G23" s="891" t="str">
        <f t="shared" si="19"/>
        <v xml:space="preserve"> </v>
      </c>
      <c r="H23" s="904"/>
      <c r="I23" s="904"/>
      <c r="J23" s="904"/>
      <c r="K23" s="904"/>
      <c r="L23" s="904"/>
      <c r="M23" s="917"/>
      <c r="N23" s="917"/>
      <c r="O23" s="927"/>
      <c r="P23" s="934"/>
      <c r="Q23" s="942" t="str">
        <f t="shared" si="20"/>
        <v/>
      </c>
      <c r="R23" s="947"/>
      <c r="S23" s="947"/>
      <c r="T23" s="947"/>
      <c r="U23" s="961"/>
      <c r="V23" s="800"/>
      <c r="AO23" s="980"/>
      <c r="AP23" s="980"/>
      <c r="AQ23" s="980"/>
      <c r="AR23" s="980"/>
      <c r="AS23" s="980"/>
      <c r="AT23" s="980"/>
      <c r="AU23" s="980"/>
      <c r="AX23" s="990"/>
      <c r="AZ23" s="990"/>
      <c r="BB23" s="1003">
        <v>20</v>
      </c>
      <c r="BC23" s="1015">
        <v>5.e-002</v>
      </c>
      <c r="BD23" s="1026">
        <v>20</v>
      </c>
      <c r="BE23" s="1032">
        <v>5.e-002</v>
      </c>
    </row>
    <row r="24" spans="1:57" s="806" customFormat="1" ht="24" customHeight="1">
      <c r="A24" s="820">
        <v>3</v>
      </c>
      <c r="B24" s="836">
        <f>'2（収支報告書)'!A42</f>
        <v>0</v>
      </c>
      <c r="C24" s="849"/>
      <c r="D24" s="864" t="s">
        <v>622</v>
      </c>
      <c r="E24" s="874"/>
      <c r="F24" s="883" t="str">
        <f t="shared" si="18"/>
        <v xml:space="preserve"> </v>
      </c>
      <c r="G24" s="891" t="str">
        <f t="shared" si="19"/>
        <v xml:space="preserve"> </v>
      </c>
      <c r="H24" s="904"/>
      <c r="I24" s="904"/>
      <c r="J24" s="904"/>
      <c r="K24" s="904"/>
      <c r="L24" s="904"/>
      <c r="M24" s="917"/>
      <c r="N24" s="917"/>
      <c r="O24" s="927"/>
      <c r="P24" s="934"/>
      <c r="Q24" s="942" t="str">
        <f t="shared" si="20"/>
        <v/>
      </c>
      <c r="R24" s="947"/>
      <c r="S24" s="947"/>
      <c r="T24" s="947"/>
      <c r="U24" s="961"/>
      <c r="V24" s="800"/>
      <c r="AO24" s="980"/>
      <c r="AP24" s="980"/>
      <c r="AQ24" s="980"/>
      <c r="AR24" s="980"/>
      <c r="AS24" s="980"/>
      <c r="AT24" s="980"/>
      <c r="AU24" s="980"/>
      <c r="AX24" s="990"/>
      <c r="AZ24" s="990"/>
      <c r="BB24" s="1004">
        <v>21</v>
      </c>
      <c r="BC24" s="1016">
        <v>4.8000000000000001e-002</v>
      </c>
      <c r="BD24" s="1027">
        <v>21</v>
      </c>
      <c r="BE24" s="1033">
        <v>4.8000000000000001e-002</v>
      </c>
    </row>
    <row r="25" spans="1:57" s="806" customFormat="1" ht="24" customHeight="1">
      <c r="A25" s="820">
        <v>4</v>
      </c>
      <c r="B25" s="836">
        <f>'2（収支報告書)'!A43</f>
        <v>0</v>
      </c>
      <c r="C25" s="849"/>
      <c r="D25" s="864" t="s">
        <v>622</v>
      </c>
      <c r="E25" s="874"/>
      <c r="F25" s="883" t="str">
        <f t="shared" si="18"/>
        <v xml:space="preserve"> </v>
      </c>
      <c r="G25" s="891" t="str">
        <f t="shared" si="19"/>
        <v xml:space="preserve"> </v>
      </c>
      <c r="H25" s="904"/>
      <c r="I25" s="904"/>
      <c r="J25" s="904"/>
      <c r="K25" s="904"/>
      <c r="L25" s="904"/>
      <c r="M25" s="917"/>
      <c r="N25" s="917"/>
      <c r="O25" s="927"/>
      <c r="P25" s="934"/>
      <c r="Q25" s="942" t="str">
        <f t="shared" si="20"/>
        <v/>
      </c>
      <c r="R25" s="947"/>
      <c r="S25" s="947"/>
      <c r="T25" s="947"/>
      <c r="U25" s="961"/>
      <c r="V25" s="800"/>
      <c r="AO25" s="980"/>
      <c r="AP25" s="980"/>
      <c r="AQ25" s="980"/>
      <c r="AR25" s="980"/>
      <c r="AS25" s="980"/>
      <c r="AT25" s="980"/>
      <c r="AU25" s="980"/>
      <c r="AX25" s="990"/>
      <c r="AZ25" s="990"/>
      <c r="BB25" s="1002">
        <v>22</v>
      </c>
      <c r="BC25" s="1014">
        <v>4.5999999999999999e-002</v>
      </c>
      <c r="BD25" s="1025">
        <v>22</v>
      </c>
      <c r="BE25" s="1031">
        <v>4.5999999999999999e-002</v>
      </c>
    </row>
    <row r="26" spans="1:57" s="806" customFormat="1" ht="24" customHeight="1">
      <c r="A26" s="820">
        <v>5</v>
      </c>
      <c r="B26" s="836">
        <f>'2（収支報告書)'!A44</f>
        <v>0</v>
      </c>
      <c r="C26" s="849"/>
      <c r="D26" s="864" t="s">
        <v>622</v>
      </c>
      <c r="E26" s="874"/>
      <c r="F26" s="883" t="str">
        <f t="shared" si="18"/>
        <v xml:space="preserve"> </v>
      </c>
      <c r="G26" s="891" t="str">
        <f t="shared" si="19"/>
        <v xml:space="preserve"> </v>
      </c>
      <c r="H26" s="904"/>
      <c r="I26" s="904"/>
      <c r="J26" s="904"/>
      <c r="K26" s="904"/>
      <c r="L26" s="904"/>
      <c r="M26" s="917"/>
      <c r="N26" s="917"/>
      <c r="O26" s="927"/>
      <c r="P26" s="934"/>
      <c r="Q26" s="942" t="str">
        <f t="shared" si="20"/>
        <v/>
      </c>
      <c r="R26" s="947"/>
      <c r="S26" s="947"/>
      <c r="T26" s="947"/>
      <c r="U26" s="961"/>
      <c r="V26" s="800"/>
      <c r="AO26" s="980"/>
      <c r="AP26" s="980"/>
      <c r="AQ26" s="980"/>
      <c r="AR26" s="980"/>
      <c r="AS26" s="980"/>
      <c r="AT26" s="980"/>
      <c r="AU26" s="980"/>
      <c r="AX26" s="990"/>
      <c r="AZ26" s="990"/>
      <c r="BB26" s="1002">
        <v>23</v>
      </c>
      <c r="BC26" s="1014">
        <v>4.3999999999999997e-002</v>
      </c>
      <c r="BD26" s="1025">
        <v>23</v>
      </c>
      <c r="BE26" s="1031">
        <v>4.3999999999999997e-002</v>
      </c>
    </row>
    <row r="27" spans="1:57" s="806" customFormat="1" ht="24" customHeight="1">
      <c r="A27" s="820">
        <v>6</v>
      </c>
      <c r="B27" s="836">
        <f>'2（収支報告書)'!A45</f>
        <v>0</v>
      </c>
      <c r="C27" s="849"/>
      <c r="D27" s="864" t="s">
        <v>622</v>
      </c>
      <c r="E27" s="874"/>
      <c r="F27" s="883" t="str">
        <f t="shared" si="18"/>
        <v xml:space="preserve"> </v>
      </c>
      <c r="G27" s="891" t="str">
        <f t="shared" si="19"/>
        <v xml:space="preserve"> </v>
      </c>
      <c r="H27" s="904"/>
      <c r="I27" s="904"/>
      <c r="J27" s="904"/>
      <c r="K27" s="904"/>
      <c r="L27" s="904"/>
      <c r="M27" s="917"/>
      <c r="N27" s="917"/>
      <c r="O27" s="927"/>
      <c r="P27" s="934"/>
      <c r="Q27" s="942" t="str">
        <f t="shared" si="20"/>
        <v/>
      </c>
      <c r="R27" s="947"/>
      <c r="S27" s="947"/>
      <c r="T27" s="947"/>
      <c r="U27" s="961"/>
      <c r="V27" s="800"/>
      <c r="AO27" s="980"/>
      <c r="AP27" s="980"/>
      <c r="AQ27" s="980"/>
      <c r="AR27" s="980"/>
      <c r="AS27" s="980"/>
      <c r="AT27" s="980"/>
      <c r="AU27" s="980"/>
      <c r="AX27" s="990"/>
      <c r="AZ27" s="990"/>
      <c r="BB27" s="1002">
        <v>24</v>
      </c>
      <c r="BC27" s="1014">
        <v>4.2000000000000003e-002</v>
      </c>
      <c r="BD27" s="1025">
        <v>24</v>
      </c>
      <c r="BE27" s="1031">
        <v>4.2000000000000003e-002</v>
      </c>
    </row>
    <row r="28" spans="1:57" s="806" customFormat="1" ht="24" customHeight="1">
      <c r="A28" s="820">
        <v>7</v>
      </c>
      <c r="B28" s="836">
        <f>'2（収支報告書)'!A46</f>
        <v>0</v>
      </c>
      <c r="C28" s="849"/>
      <c r="D28" s="864" t="s">
        <v>622</v>
      </c>
      <c r="E28" s="874"/>
      <c r="F28" s="883" t="str">
        <f t="shared" si="18"/>
        <v xml:space="preserve"> </v>
      </c>
      <c r="G28" s="891" t="str">
        <f t="shared" si="19"/>
        <v xml:space="preserve"> </v>
      </c>
      <c r="H28" s="904"/>
      <c r="I28" s="904"/>
      <c r="J28" s="904"/>
      <c r="K28" s="904"/>
      <c r="L28" s="904"/>
      <c r="M28" s="917"/>
      <c r="N28" s="917"/>
      <c r="O28" s="927"/>
      <c r="P28" s="934"/>
      <c r="Q28" s="942" t="str">
        <f t="shared" si="20"/>
        <v/>
      </c>
      <c r="R28" s="947"/>
      <c r="S28" s="947"/>
      <c r="T28" s="947"/>
      <c r="U28" s="961"/>
      <c r="V28" s="800"/>
      <c r="AO28" s="980"/>
      <c r="AP28" s="980"/>
      <c r="AQ28" s="980"/>
      <c r="AR28" s="980"/>
      <c r="AS28" s="980"/>
      <c r="AT28" s="980"/>
      <c r="AU28" s="980"/>
      <c r="AX28" s="990"/>
      <c r="AZ28" s="990"/>
      <c r="BB28" s="1003">
        <v>25</v>
      </c>
      <c r="BC28" s="1015">
        <v>4.e-002</v>
      </c>
      <c r="BD28" s="1026">
        <v>25</v>
      </c>
      <c r="BE28" s="1032">
        <v>4.e-002</v>
      </c>
    </row>
    <row r="29" spans="1:57" s="806" customFormat="1" ht="24" customHeight="1">
      <c r="A29" s="820">
        <v>8</v>
      </c>
      <c r="B29" s="836">
        <f>'2（収支報告書)'!A47</f>
        <v>0</v>
      </c>
      <c r="C29" s="849"/>
      <c r="D29" s="864" t="s">
        <v>622</v>
      </c>
      <c r="E29" s="874"/>
      <c r="F29" s="883" t="str">
        <f t="shared" si="18"/>
        <v xml:space="preserve"> </v>
      </c>
      <c r="G29" s="891" t="str">
        <f t="shared" si="19"/>
        <v xml:space="preserve"> </v>
      </c>
      <c r="H29" s="904"/>
      <c r="I29" s="904"/>
      <c r="J29" s="904"/>
      <c r="K29" s="904"/>
      <c r="L29" s="904"/>
      <c r="M29" s="917"/>
      <c r="N29" s="917"/>
      <c r="O29" s="927"/>
      <c r="P29" s="934"/>
      <c r="Q29" s="942" t="str">
        <f t="shared" si="20"/>
        <v/>
      </c>
      <c r="R29" s="947"/>
      <c r="S29" s="947"/>
      <c r="T29" s="947"/>
      <c r="U29" s="961"/>
      <c r="V29" s="800"/>
      <c r="AO29" s="980"/>
      <c r="AP29" s="980"/>
      <c r="AQ29" s="980"/>
      <c r="AR29" s="980"/>
      <c r="AS29" s="980"/>
      <c r="AT29" s="980"/>
      <c r="AU29" s="980"/>
      <c r="AX29" s="990"/>
      <c r="AZ29" s="990"/>
      <c r="BB29" s="1004">
        <v>26</v>
      </c>
      <c r="BC29" s="1016">
        <v>3.9e-002</v>
      </c>
      <c r="BD29" s="1027">
        <v>26</v>
      </c>
      <c r="BE29" s="1033">
        <v>3.9e-002</v>
      </c>
    </row>
    <row r="30" spans="1:57" s="806" customFormat="1" ht="24" customHeight="1">
      <c r="A30" s="820">
        <v>9</v>
      </c>
      <c r="B30" s="836">
        <f>'2（収支報告書)'!A48</f>
        <v>0</v>
      </c>
      <c r="C30" s="849"/>
      <c r="D30" s="864" t="s">
        <v>622</v>
      </c>
      <c r="E30" s="874"/>
      <c r="F30" s="883" t="str">
        <f t="shared" si="18"/>
        <v xml:space="preserve"> </v>
      </c>
      <c r="G30" s="891" t="str">
        <f t="shared" si="19"/>
        <v xml:space="preserve"> </v>
      </c>
      <c r="H30" s="904"/>
      <c r="I30" s="904"/>
      <c r="J30" s="904"/>
      <c r="K30" s="904"/>
      <c r="L30" s="904"/>
      <c r="M30" s="917"/>
      <c r="N30" s="917"/>
      <c r="O30" s="927"/>
      <c r="P30" s="934"/>
      <c r="Q30" s="942" t="str">
        <f t="shared" si="20"/>
        <v/>
      </c>
      <c r="R30" s="947"/>
      <c r="S30" s="947"/>
      <c r="T30" s="947"/>
      <c r="U30" s="961"/>
      <c r="V30" s="800"/>
      <c r="AO30" s="980"/>
      <c r="AP30" s="980"/>
      <c r="AQ30" s="980"/>
      <c r="AR30" s="980"/>
      <c r="AS30" s="980"/>
      <c r="AT30" s="980"/>
      <c r="AU30" s="980"/>
      <c r="AX30" s="990"/>
      <c r="AZ30" s="990"/>
      <c r="BB30" s="1002">
        <v>27</v>
      </c>
      <c r="BC30" s="1014">
        <v>3.6999999999999998e-002</v>
      </c>
      <c r="BD30" s="1025">
        <v>27</v>
      </c>
      <c r="BE30" s="1031">
        <v>3.7999999999999999e-002</v>
      </c>
    </row>
    <row r="31" spans="1:57" s="806" customFormat="1" ht="24" customHeight="1">
      <c r="A31" s="820">
        <v>10</v>
      </c>
      <c r="B31" s="836">
        <f>'2（収支報告書)'!A49</f>
        <v>0</v>
      </c>
      <c r="C31" s="849"/>
      <c r="D31" s="864" t="s">
        <v>622</v>
      </c>
      <c r="E31" s="874"/>
      <c r="F31" s="883" t="str">
        <f t="shared" si="18"/>
        <v xml:space="preserve"> </v>
      </c>
      <c r="G31" s="891" t="str">
        <f t="shared" si="19"/>
        <v xml:space="preserve"> </v>
      </c>
      <c r="H31" s="904"/>
      <c r="I31" s="904"/>
      <c r="J31" s="904"/>
      <c r="K31" s="904"/>
      <c r="L31" s="904"/>
      <c r="M31" s="917"/>
      <c r="N31" s="917"/>
      <c r="O31" s="927"/>
      <c r="P31" s="934"/>
      <c r="Q31" s="942" t="str">
        <f t="shared" si="20"/>
        <v/>
      </c>
      <c r="R31" s="947"/>
      <c r="S31" s="947"/>
      <c r="T31" s="947"/>
      <c r="U31" s="961"/>
      <c r="V31" s="800"/>
      <c r="AO31" s="980"/>
      <c r="AP31" s="980"/>
      <c r="AQ31" s="980"/>
      <c r="AR31" s="980"/>
      <c r="AS31" s="980"/>
      <c r="AT31" s="980"/>
      <c r="AU31" s="980"/>
      <c r="AX31" s="990"/>
      <c r="AZ31" s="990"/>
      <c r="BB31" s="1002">
        <v>28</v>
      </c>
      <c r="BC31" s="1014">
        <v>3.5999999999999997e-002</v>
      </c>
      <c r="BD31" s="1025">
        <v>28</v>
      </c>
      <c r="BE31" s="1031">
        <v>3.5999999999999997e-002</v>
      </c>
    </row>
    <row r="32" spans="1:57" s="806" customFormat="1" ht="24" customHeight="1">
      <c r="A32" s="820">
        <v>11</v>
      </c>
      <c r="B32" s="836">
        <f>'2（収支報告書)'!A50</f>
        <v>0</v>
      </c>
      <c r="C32" s="849"/>
      <c r="D32" s="864" t="s">
        <v>622</v>
      </c>
      <c r="E32" s="874"/>
      <c r="F32" s="883" t="str">
        <f t="shared" si="18"/>
        <v xml:space="preserve"> </v>
      </c>
      <c r="G32" s="891" t="str">
        <f t="shared" si="19"/>
        <v xml:space="preserve"> </v>
      </c>
      <c r="H32" s="904"/>
      <c r="I32" s="904"/>
      <c r="J32" s="904"/>
      <c r="K32" s="904"/>
      <c r="L32" s="904"/>
      <c r="M32" s="917"/>
      <c r="N32" s="917"/>
      <c r="O32" s="927"/>
      <c r="P32" s="934"/>
      <c r="Q32" s="942" t="str">
        <f t="shared" si="20"/>
        <v/>
      </c>
      <c r="R32" s="947"/>
      <c r="S32" s="947"/>
      <c r="T32" s="947"/>
      <c r="U32" s="961"/>
      <c r="V32" s="800"/>
      <c r="AO32" s="980"/>
      <c r="AP32" s="980"/>
      <c r="AQ32" s="980"/>
      <c r="AR32" s="980"/>
      <c r="AS32" s="980"/>
      <c r="AT32" s="980"/>
      <c r="AU32" s="980"/>
      <c r="AX32" s="990"/>
      <c r="AZ32" s="990"/>
      <c r="BB32" s="1002">
        <v>29</v>
      </c>
      <c r="BC32" s="1014">
        <v>3.5000000000000003e-002</v>
      </c>
      <c r="BD32" s="1025">
        <v>29</v>
      </c>
      <c r="BE32" s="1031">
        <v>3.5000000000000003e-002</v>
      </c>
    </row>
    <row r="33" spans="1:57" s="806" customFormat="1" ht="24" customHeight="1">
      <c r="A33" s="820">
        <v>12</v>
      </c>
      <c r="B33" s="836">
        <f>'2（収支報告書)'!A51</f>
        <v>0</v>
      </c>
      <c r="C33" s="849"/>
      <c r="D33" s="864" t="s">
        <v>622</v>
      </c>
      <c r="E33" s="874"/>
      <c r="F33" s="883" t="str">
        <f t="shared" si="18"/>
        <v xml:space="preserve"> </v>
      </c>
      <c r="G33" s="891" t="str">
        <f t="shared" si="19"/>
        <v xml:space="preserve"> </v>
      </c>
      <c r="H33" s="904"/>
      <c r="I33" s="904"/>
      <c r="J33" s="904"/>
      <c r="K33" s="904"/>
      <c r="L33" s="904"/>
      <c r="M33" s="917"/>
      <c r="N33" s="917"/>
      <c r="O33" s="927"/>
      <c r="P33" s="934"/>
      <c r="Q33" s="942" t="str">
        <f t="shared" si="20"/>
        <v/>
      </c>
      <c r="R33" s="947"/>
      <c r="S33" s="947"/>
      <c r="T33" s="947"/>
      <c r="U33" s="961"/>
      <c r="V33" s="800"/>
      <c r="AO33" s="980"/>
      <c r="AP33" s="980"/>
      <c r="AQ33" s="980"/>
      <c r="AR33" s="980"/>
      <c r="AS33" s="980"/>
      <c r="AT33" s="980"/>
      <c r="AU33" s="980"/>
      <c r="AX33" s="990"/>
      <c r="AZ33" s="990"/>
      <c r="BB33" s="1003">
        <v>30</v>
      </c>
      <c r="BC33" s="1015">
        <v>3.4000000000000002e-002</v>
      </c>
      <c r="BD33" s="1026">
        <v>30</v>
      </c>
      <c r="BE33" s="1032">
        <v>3.4000000000000002e-002</v>
      </c>
    </row>
    <row r="34" spans="1:57" s="806" customFormat="1" ht="24" customHeight="1">
      <c r="A34" s="820">
        <v>13</v>
      </c>
      <c r="B34" s="836">
        <f>'2（収支報告書)'!A52</f>
        <v>0</v>
      </c>
      <c r="C34" s="849"/>
      <c r="D34" s="864" t="s">
        <v>622</v>
      </c>
      <c r="E34" s="874"/>
      <c r="F34" s="883" t="str">
        <f t="shared" si="18"/>
        <v xml:space="preserve"> </v>
      </c>
      <c r="G34" s="891" t="str">
        <f t="shared" si="19"/>
        <v xml:space="preserve"> </v>
      </c>
      <c r="H34" s="904"/>
      <c r="I34" s="904"/>
      <c r="J34" s="904"/>
      <c r="K34" s="904"/>
      <c r="L34" s="904"/>
      <c r="M34" s="917"/>
      <c r="N34" s="917"/>
      <c r="O34" s="927"/>
      <c r="P34" s="934"/>
      <c r="Q34" s="942" t="str">
        <f t="shared" si="20"/>
        <v/>
      </c>
      <c r="R34" s="947"/>
      <c r="S34" s="947"/>
      <c r="T34" s="947"/>
      <c r="U34" s="961"/>
      <c r="V34" s="800"/>
      <c r="AO34" s="980"/>
      <c r="AP34" s="980"/>
      <c r="AQ34" s="980"/>
      <c r="AR34" s="980"/>
      <c r="AS34" s="980"/>
      <c r="AT34" s="980"/>
      <c r="AU34" s="980"/>
      <c r="AX34" s="990"/>
      <c r="AZ34" s="990"/>
      <c r="BB34" s="1004">
        <v>31</v>
      </c>
      <c r="BC34" s="1016">
        <v>3.3000000000000002e-002</v>
      </c>
      <c r="BD34" s="1027">
        <v>31</v>
      </c>
      <c r="BE34" s="1033">
        <v>3.3000000000000002e-002</v>
      </c>
    </row>
    <row r="35" spans="1:57" s="806" customFormat="1" ht="24" customHeight="1">
      <c r="A35" s="820">
        <v>14</v>
      </c>
      <c r="B35" s="836">
        <f>'2（収支報告書)'!A53</f>
        <v>0</v>
      </c>
      <c r="C35" s="849"/>
      <c r="D35" s="864" t="s">
        <v>622</v>
      </c>
      <c r="E35" s="874"/>
      <c r="F35" s="883" t="str">
        <f t="shared" si="18"/>
        <v xml:space="preserve"> </v>
      </c>
      <c r="G35" s="891" t="str">
        <f t="shared" si="19"/>
        <v xml:space="preserve"> </v>
      </c>
      <c r="H35" s="904"/>
      <c r="I35" s="904"/>
      <c r="J35" s="904"/>
      <c r="K35" s="904"/>
      <c r="L35" s="904"/>
      <c r="M35" s="917"/>
      <c r="N35" s="917"/>
      <c r="O35" s="927"/>
      <c r="P35" s="934"/>
      <c r="Q35" s="942" t="str">
        <f t="shared" si="20"/>
        <v/>
      </c>
      <c r="R35" s="947"/>
      <c r="S35" s="947"/>
      <c r="T35" s="947"/>
      <c r="U35" s="961"/>
      <c r="V35" s="800"/>
      <c r="AO35" s="980"/>
      <c r="AP35" s="980"/>
      <c r="AQ35" s="980"/>
      <c r="AR35" s="980"/>
      <c r="AS35" s="980"/>
      <c r="AT35" s="980"/>
      <c r="AU35" s="980"/>
      <c r="AX35" s="990"/>
      <c r="AZ35" s="990"/>
      <c r="BB35" s="1002">
        <v>32</v>
      </c>
      <c r="BC35" s="1014">
        <v>3.2000000000000001e-002</v>
      </c>
      <c r="BD35" s="1025">
        <v>32</v>
      </c>
      <c r="BE35" s="1031">
        <v>3.2000000000000001e-002</v>
      </c>
    </row>
    <row r="36" spans="1:57" s="806" customFormat="1" ht="24" customHeight="1">
      <c r="A36" s="820">
        <v>15</v>
      </c>
      <c r="B36" s="836">
        <f>'2（収支報告書)'!A54</f>
        <v>0</v>
      </c>
      <c r="C36" s="849"/>
      <c r="D36" s="864" t="s">
        <v>622</v>
      </c>
      <c r="E36" s="874"/>
      <c r="F36" s="883" t="str">
        <f t="shared" si="18"/>
        <v xml:space="preserve"> </v>
      </c>
      <c r="G36" s="891" t="str">
        <f t="shared" si="19"/>
        <v xml:space="preserve"> </v>
      </c>
      <c r="H36" s="904"/>
      <c r="I36" s="904"/>
      <c r="J36" s="904"/>
      <c r="K36" s="904"/>
      <c r="L36" s="904"/>
      <c r="M36" s="917"/>
      <c r="N36" s="917"/>
      <c r="O36" s="927"/>
      <c r="P36" s="934"/>
      <c r="Q36" s="942" t="str">
        <f t="shared" si="20"/>
        <v/>
      </c>
      <c r="R36" s="947"/>
      <c r="S36" s="947"/>
      <c r="T36" s="947"/>
      <c r="U36" s="961"/>
      <c r="V36" s="800"/>
      <c r="AO36" s="980"/>
      <c r="AP36" s="980"/>
      <c r="AQ36" s="980"/>
      <c r="AR36" s="980"/>
      <c r="AS36" s="980"/>
      <c r="AT36" s="980"/>
      <c r="AU36" s="980"/>
      <c r="AX36" s="990"/>
      <c r="AZ36" s="990"/>
      <c r="BB36" s="1002">
        <v>33</v>
      </c>
      <c r="BC36" s="1014">
        <v>3.1e-002</v>
      </c>
      <c r="BD36" s="1025">
        <v>33</v>
      </c>
      <c r="BE36" s="1031">
        <v>3.1e-002</v>
      </c>
    </row>
    <row r="37" spans="1:57" s="806" customFormat="1" ht="24" customHeight="1">
      <c r="A37" s="820">
        <v>16</v>
      </c>
      <c r="B37" s="836">
        <f>'2（収支報告書)'!A55</f>
        <v>0</v>
      </c>
      <c r="C37" s="849"/>
      <c r="D37" s="864" t="s">
        <v>622</v>
      </c>
      <c r="E37" s="874"/>
      <c r="F37" s="883" t="str">
        <f t="shared" si="18"/>
        <v xml:space="preserve"> </v>
      </c>
      <c r="G37" s="891" t="str">
        <f t="shared" si="19"/>
        <v xml:space="preserve"> </v>
      </c>
      <c r="H37" s="904"/>
      <c r="I37" s="904"/>
      <c r="J37" s="904"/>
      <c r="K37" s="904"/>
      <c r="L37" s="904"/>
      <c r="M37" s="917"/>
      <c r="N37" s="917"/>
      <c r="O37" s="927"/>
      <c r="P37" s="934"/>
      <c r="Q37" s="942" t="str">
        <f t="shared" si="20"/>
        <v/>
      </c>
      <c r="R37" s="947"/>
      <c r="S37" s="947"/>
      <c r="T37" s="947"/>
      <c r="U37" s="961"/>
      <c r="V37" s="800"/>
      <c r="AO37" s="980"/>
      <c r="AP37" s="980"/>
      <c r="AQ37" s="980"/>
      <c r="AR37" s="980"/>
      <c r="AS37" s="980"/>
      <c r="AT37" s="980"/>
      <c r="AU37" s="980"/>
      <c r="AX37" s="990"/>
      <c r="AZ37" s="990"/>
      <c r="BB37" s="1002">
        <v>34</v>
      </c>
      <c r="BC37" s="1014">
        <v>3.e-002</v>
      </c>
      <c r="BD37" s="1025">
        <v>34</v>
      </c>
      <c r="BE37" s="1031">
        <v>3.e-002</v>
      </c>
    </row>
    <row r="38" spans="1:57" s="806" customFormat="1" ht="24" customHeight="1">
      <c r="A38" s="820">
        <v>17</v>
      </c>
      <c r="B38" s="836">
        <f>'2（収支報告書)'!A56</f>
        <v>0</v>
      </c>
      <c r="C38" s="849"/>
      <c r="D38" s="864" t="s">
        <v>622</v>
      </c>
      <c r="E38" s="874"/>
      <c r="F38" s="883" t="str">
        <f t="shared" si="18"/>
        <v xml:space="preserve"> </v>
      </c>
      <c r="G38" s="891" t="str">
        <f t="shared" si="19"/>
        <v xml:space="preserve"> </v>
      </c>
      <c r="H38" s="904"/>
      <c r="I38" s="904"/>
      <c r="J38" s="904"/>
      <c r="K38" s="904"/>
      <c r="L38" s="904"/>
      <c r="M38" s="917"/>
      <c r="N38" s="917"/>
      <c r="O38" s="927"/>
      <c r="P38" s="934"/>
      <c r="Q38" s="942" t="str">
        <f t="shared" si="20"/>
        <v/>
      </c>
      <c r="R38" s="947"/>
      <c r="S38" s="947"/>
      <c r="T38" s="947"/>
      <c r="U38" s="961"/>
      <c r="V38" s="800"/>
      <c r="AO38" s="980"/>
      <c r="AP38" s="980"/>
      <c r="AQ38" s="980"/>
      <c r="AR38" s="980"/>
      <c r="AS38" s="980"/>
      <c r="AT38" s="980"/>
      <c r="AU38" s="980"/>
      <c r="AX38" s="990"/>
      <c r="AZ38" s="990"/>
      <c r="BB38" s="1003">
        <v>35</v>
      </c>
      <c r="BC38" s="1015">
        <v>2.9000000000000001e-002</v>
      </c>
      <c r="BD38" s="1026">
        <v>35</v>
      </c>
      <c r="BE38" s="1032">
        <v>2.9000000000000001e-002</v>
      </c>
    </row>
    <row r="39" spans="1:57" s="806" customFormat="1" ht="24" customHeight="1">
      <c r="A39" s="820">
        <v>18</v>
      </c>
      <c r="B39" s="836">
        <f>'2（収支報告書)'!A57</f>
        <v>0</v>
      </c>
      <c r="C39" s="849"/>
      <c r="D39" s="864" t="s">
        <v>622</v>
      </c>
      <c r="E39" s="874"/>
      <c r="F39" s="883" t="str">
        <f t="shared" si="18"/>
        <v xml:space="preserve"> </v>
      </c>
      <c r="G39" s="891" t="str">
        <f t="shared" si="19"/>
        <v xml:space="preserve"> </v>
      </c>
      <c r="H39" s="904"/>
      <c r="I39" s="904"/>
      <c r="J39" s="904"/>
      <c r="K39" s="904"/>
      <c r="L39" s="904"/>
      <c r="M39" s="917"/>
      <c r="N39" s="917"/>
      <c r="O39" s="927"/>
      <c r="P39" s="934"/>
      <c r="Q39" s="942" t="str">
        <f t="shared" si="20"/>
        <v/>
      </c>
      <c r="R39" s="947"/>
      <c r="S39" s="947"/>
      <c r="T39" s="947"/>
      <c r="U39" s="961"/>
      <c r="V39" s="800"/>
      <c r="AO39" s="980"/>
      <c r="AP39" s="980"/>
      <c r="AQ39" s="980"/>
      <c r="AR39" s="980"/>
      <c r="AS39" s="980"/>
      <c r="AT39" s="980"/>
      <c r="AU39" s="980"/>
      <c r="AX39" s="990"/>
      <c r="AZ39" s="990"/>
      <c r="BB39" s="1004">
        <v>36</v>
      </c>
      <c r="BC39" s="1016">
        <v>2.8000000000000001e-002</v>
      </c>
      <c r="BD39" s="1027">
        <v>36</v>
      </c>
      <c r="BE39" s="1033">
        <v>2.8000000000000001e-002</v>
      </c>
    </row>
    <row r="40" spans="1:57" s="806" customFormat="1" ht="24" customHeight="1">
      <c r="A40" s="820">
        <v>19</v>
      </c>
      <c r="B40" s="836">
        <f>'2（収支報告書)'!A58</f>
        <v>0</v>
      </c>
      <c r="C40" s="849"/>
      <c r="D40" s="864" t="s">
        <v>622</v>
      </c>
      <c r="E40" s="874"/>
      <c r="F40" s="883" t="str">
        <f t="shared" si="18"/>
        <v xml:space="preserve"> </v>
      </c>
      <c r="G40" s="891" t="str">
        <f t="shared" si="19"/>
        <v xml:space="preserve"> </v>
      </c>
      <c r="H40" s="904"/>
      <c r="I40" s="904"/>
      <c r="J40" s="904"/>
      <c r="K40" s="904"/>
      <c r="L40" s="904"/>
      <c r="M40" s="917"/>
      <c r="N40" s="917"/>
      <c r="O40" s="927"/>
      <c r="P40" s="934"/>
      <c r="Q40" s="942" t="str">
        <f t="shared" si="20"/>
        <v/>
      </c>
      <c r="R40" s="947"/>
      <c r="S40" s="947"/>
      <c r="T40" s="947"/>
      <c r="U40" s="961"/>
      <c r="V40" s="800"/>
      <c r="AO40" s="980"/>
      <c r="AP40" s="980"/>
      <c r="AQ40" s="980"/>
      <c r="AR40" s="980"/>
      <c r="AS40" s="980"/>
      <c r="AT40" s="980"/>
      <c r="AU40" s="980"/>
      <c r="AX40" s="990"/>
      <c r="AZ40" s="990"/>
      <c r="BB40" s="1002">
        <v>37</v>
      </c>
      <c r="BC40" s="1014">
        <v>2.7e-002</v>
      </c>
      <c r="BD40" s="1025">
        <v>37</v>
      </c>
      <c r="BE40" s="1031">
        <v>2.8000000000000001e-002</v>
      </c>
    </row>
    <row r="41" spans="1:57" s="806" customFormat="1" ht="24" customHeight="1">
      <c r="A41" s="820">
        <v>20</v>
      </c>
      <c r="B41" s="836">
        <f>'2（収支報告書)'!A59</f>
        <v>0</v>
      </c>
      <c r="C41" s="849"/>
      <c r="D41" s="864" t="s">
        <v>622</v>
      </c>
      <c r="E41" s="874"/>
      <c r="F41" s="883" t="str">
        <f t="shared" si="18"/>
        <v xml:space="preserve"> </v>
      </c>
      <c r="G41" s="891" t="str">
        <f t="shared" si="19"/>
        <v xml:space="preserve"> </v>
      </c>
      <c r="H41" s="904"/>
      <c r="I41" s="904"/>
      <c r="J41" s="904"/>
      <c r="K41" s="904"/>
      <c r="L41" s="904"/>
      <c r="M41" s="917"/>
      <c r="N41" s="917"/>
      <c r="O41" s="927"/>
      <c r="P41" s="934"/>
      <c r="Q41" s="942" t="str">
        <f t="shared" si="20"/>
        <v/>
      </c>
      <c r="R41" s="947"/>
      <c r="S41" s="947"/>
      <c r="T41" s="947"/>
      <c r="U41" s="961"/>
      <c r="V41" s="800"/>
      <c r="AO41" s="980"/>
      <c r="AP41" s="980"/>
      <c r="AQ41" s="980"/>
      <c r="AR41" s="980"/>
      <c r="AS41" s="980"/>
      <c r="AT41" s="980"/>
      <c r="AU41" s="980"/>
      <c r="AX41" s="990"/>
      <c r="AZ41" s="990"/>
      <c r="BB41" s="1002">
        <v>38</v>
      </c>
      <c r="BC41" s="1014">
        <v>2.7e-002</v>
      </c>
      <c r="BD41" s="1025">
        <v>38</v>
      </c>
      <c r="BE41" s="1031">
        <v>2.7e-002</v>
      </c>
    </row>
    <row r="42" spans="1:57" s="806" customFormat="1" ht="24" customHeight="1">
      <c r="A42" s="820">
        <v>21</v>
      </c>
      <c r="B42" s="836">
        <f>'2（収支報告書)'!A60</f>
        <v>0</v>
      </c>
      <c r="C42" s="849"/>
      <c r="D42" s="864" t="s">
        <v>622</v>
      </c>
      <c r="E42" s="874"/>
      <c r="F42" s="883" t="str">
        <f t="shared" si="18"/>
        <v xml:space="preserve"> </v>
      </c>
      <c r="G42" s="891" t="str">
        <f t="shared" si="19"/>
        <v xml:space="preserve"> </v>
      </c>
      <c r="H42" s="904"/>
      <c r="I42" s="904"/>
      <c r="J42" s="904"/>
      <c r="K42" s="904"/>
      <c r="L42" s="904"/>
      <c r="M42" s="917"/>
      <c r="N42" s="917"/>
      <c r="O42" s="927"/>
      <c r="P42" s="934"/>
      <c r="Q42" s="942" t="str">
        <f t="shared" si="20"/>
        <v/>
      </c>
      <c r="R42" s="947"/>
      <c r="S42" s="947"/>
      <c r="T42" s="947"/>
      <c r="U42" s="961"/>
      <c r="V42" s="800"/>
      <c r="AO42" s="980"/>
      <c r="AP42" s="980"/>
      <c r="AQ42" s="980"/>
      <c r="AR42" s="980"/>
      <c r="AS42" s="980"/>
      <c r="AT42" s="980"/>
      <c r="AU42" s="980"/>
      <c r="AX42" s="990"/>
      <c r="AZ42" s="990"/>
      <c r="BB42" s="1002">
        <v>39</v>
      </c>
      <c r="BC42" s="1014">
        <v>2.5999999999999999e-002</v>
      </c>
      <c r="BD42" s="1025">
        <v>39</v>
      </c>
      <c r="BE42" s="1031">
        <v>2.5999999999999999e-002</v>
      </c>
    </row>
    <row r="43" spans="1:57" s="806" customFormat="1" ht="24" customHeight="1">
      <c r="A43" s="820">
        <v>22</v>
      </c>
      <c r="B43" s="836">
        <f>'2（収支報告書)'!A61</f>
        <v>0</v>
      </c>
      <c r="C43" s="849"/>
      <c r="D43" s="864" t="s">
        <v>622</v>
      </c>
      <c r="E43" s="874"/>
      <c r="F43" s="883" t="str">
        <f t="shared" si="18"/>
        <v xml:space="preserve"> </v>
      </c>
      <c r="G43" s="891" t="str">
        <f t="shared" si="19"/>
        <v xml:space="preserve"> </v>
      </c>
      <c r="H43" s="904"/>
      <c r="I43" s="904"/>
      <c r="J43" s="904"/>
      <c r="K43" s="904"/>
      <c r="L43" s="904"/>
      <c r="M43" s="917"/>
      <c r="N43" s="917"/>
      <c r="O43" s="927"/>
      <c r="P43" s="934"/>
      <c r="Q43" s="942" t="str">
        <f t="shared" si="20"/>
        <v/>
      </c>
      <c r="R43" s="947"/>
      <c r="S43" s="947"/>
      <c r="T43" s="947"/>
      <c r="U43" s="961"/>
      <c r="V43" s="800"/>
      <c r="AO43" s="980"/>
      <c r="AP43" s="980"/>
      <c r="AQ43" s="980"/>
      <c r="AR43" s="980"/>
      <c r="AS43" s="980"/>
      <c r="AT43" s="980"/>
      <c r="AU43" s="980"/>
      <c r="AX43" s="990"/>
      <c r="AZ43" s="990"/>
      <c r="BB43" s="1003">
        <v>40</v>
      </c>
      <c r="BC43" s="1015">
        <v>2.5000000000000001e-002</v>
      </c>
      <c r="BD43" s="1026">
        <v>40</v>
      </c>
      <c r="BE43" s="1032">
        <v>2.5000000000000001e-002</v>
      </c>
    </row>
    <row r="44" spans="1:57" s="806" customFormat="1" ht="24" customHeight="1">
      <c r="A44" s="820">
        <v>23</v>
      </c>
      <c r="B44" s="836">
        <f>'2（収支報告書)'!A62</f>
        <v>0</v>
      </c>
      <c r="C44" s="849"/>
      <c r="D44" s="864" t="s">
        <v>622</v>
      </c>
      <c r="E44" s="874"/>
      <c r="F44" s="883" t="str">
        <f t="shared" si="18"/>
        <v xml:space="preserve"> </v>
      </c>
      <c r="G44" s="891" t="str">
        <f t="shared" si="19"/>
        <v xml:space="preserve"> </v>
      </c>
      <c r="H44" s="904"/>
      <c r="I44" s="904"/>
      <c r="J44" s="904"/>
      <c r="K44" s="904"/>
      <c r="L44" s="904"/>
      <c r="M44" s="917"/>
      <c r="N44" s="917"/>
      <c r="O44" s="927"/>
      <c r="P44" s="934"/>
      <c r="Q44" s="942" t="str">
        <f t="shared" si="20"/>
        <v/>
      </c>
      <c r="R44" s="947"/>
      <c r="S44" s="947"/>
      <c r="T44" s="947"/>
      <c r="U44" s="961"/>
      <c r="V44" s="800"/>
      <c r="AO44" s="980"/>
      <c r="AP44" s="980"/>
      <c r="AQ44" s="980"/>
      <c r="AR44" s="980"/>
      <c r="AS44" s="980"/>
      <c r="AT44" s="980"/>
      <c r="AU44" s="980"/>
      <c r="AX44" s="990"/>
      <c r="AZ44" s="990"/>
      <c r="BB44" s="1004">
        <v>41</v>
      </c>
      <c r="BC44" s="1016">
        <v>2.5000000000000001e-002</v>
      </c>
      <c r="BD44" s="1027">
        <v>41</v>
      </c>
      <c r="BE44" s="1033">
        <v>2.5000000000000001e-002</v>
      </c>
    </row>
    <row r="45" spans="1:57" s="806" customFormat="1" ht="24" customHeight="1">
      <c r="A45" s="820">
        <v>24</v>
      </c>
      <c r="B45" s="836">
        <f>'2（収支報告書)'!A63</f>
        <v>0</v>
      </c>
      <c r="C45" s="849"/>
      <c r="D45" s="864" t="s">
        <v>622</v>
      </c>
      <c r="E45" s="874"/>
      <c r="F45" s="883" t="str">
        <f t="shared" si="18"/>
        <v xml:space="preserve"> </v>
      </c>
      <c r="G45" s="891" t="str">
        <f t="shared" si="19"/>
        <v xml:space="preserve"> </v>
      </c>
      <c r="H45" s="904"/>
      <c r="I45" s="904"/>
      <c r="J45" s="904"/>
      <c r="K45" s="904"/>
      <c r="L45" s="904"/>
      <c r="M45" s="917"/>
      <c r="N45" s="917"/>
      <c r="O45" s="927"/>
      <c r="P45" s="934"/>
      <c r="Q45" s="942" t="str">
        <f t="shared" si="20"/>
        <v/>
      </c>
      <c r="R45" s="947"/>
      <c r="S45" s="947"/>
      <c r="T45" s="947"/>
      <c r="U45" s="961"/>
      <c r="V45" s="800"/>
      <c r="AO45" s="980"/>
      <c r="AP45" s="980"/>
      <c r="AQ45" s="980"/>
      <c r="AR45" s="980"/>
      <c r="AS45" s="980"/>
      <c r="AT45" s="980"/>
      <c r="AU45" s="980"/>
      <c r="AX45" s="990"/>
      <c r="AZ45" s="990"/>
      <c r="BB45" s="1002">
        <v>42</v>
      </c>
      <c r="BC45" s="1014">
        <v>2.4e-002</v>
      </c>
      <c r="BD45" s="1025">
        <v>42</v>
      </c>
      <c r="BE45" s="1031">
        <v>2.4e-002</v>
      </c>
    </row>
    <row r="46" spans="1:57" s="806" customFormat="1" ht="24" customHeight="1">
      <c r="A46" s="820">
        <v>25</v>
      </c>
      <c r="B46" s="836">
        <f>'2（収支報告書)'!A64</f>
        <v>0</v>
      </c>
      <c r="C46" s="849"/>
      <c r="D46" s="864" t="s">
        <v>622</v>
      </c>
      <c r="E46" s="874"/>
      <c r="F46" s="883" t="str">
        <f t="shared" si="18"/>
        <v xml:space="preserve"> </v>
      </c>
      <c r="G46" s="891" t="str">
        <f t="shared" si="19"/>
        <v xml:space="preserve"> </v>
      </c>
      <c r="H46" s="904"/>
      <c r="I46" s="904"/>
      <c r="J46" s="904"/>
      <c r="K46" s="904"/>
      <c r="L46" s="904"/>
      <c r="M46" s="917"/>
      <c r="N46" s="917"/>
      <c r="O46" s="927"/>
      <c r="P46" s="934"/>
      <c r="Q46" s="942" t="str">
        <f t="shared" si="20"/>
        <v/>
      </c>
      <c r="R46" s="947"/>
      <c r="S46" s="947"/>
      <c r="T46" s="947"/>
      <c r="U46" s="961"/>
      <c r="V46" s="800"/>
      <c r="AO46" s="980"/>
      <c r="AP46" s="980"/>
      <c r="AQ46" s="980"/>
      <c r="AR46" s="980"/>
      <c r="AS46" s="980"/>
      <c r="AT46" s="980"/>
      <c r="AU46" s="980"/>
      <c r="AX46" s="990"/>
      <c r="AZ46" s="990"/>
      <c r="BB46" s="1002">
        <v>43</v>
      </c>
      <c r="BC46" s="1014">
        <v>2.4e-002</v>
      </c>
      <c r="BD46" s="1025">
        <v>43</v>
      </c>
      <c r="BE46" s="1031">
        <v>2.4e-002</v>
      </c>
    </row>
    <row r="47" spans="1:57" s="806" customFormat="1" ht="24" customHeight="1">
      <c r="A47" s="820">
        <v>26</v>
      </c>
      <c r="B47" s="836">
        <f>'2（収支報告書)'!A65</f>
        <v>0</v>
      </c>
      <c r="C47" s="849"/>
      <c r="D47" s="864" t="s">
        <v>622</v>
      </c>
      <c r="E47" s="874"/>
      <c r="F47" s="883" t="str">
        <f t="shared" si="18"/>
        <v xml:space="preserve"> </v>
      </c>
      <c r="G47" s="891" t="str">
        <f t="shared" si="19"/>
        <v xml:space="preserve"> </v>
      </c>
      <c r="H47" s="904"/>
      <c r="I47" s="904"/>
      <c r="J47" s="904"/>
      <c r="K47" s="904"/>
      <c r="L47" s="904"/>
      <c r="M47" s="917"/>
      <c r="N47" s="917"/>
      <c r="O47" s="927"/>
      <c r="P47" s="934"/>
      <c r="Q47" s="942" t="str">
        <f t="shared" si="20"/>
        <v/>
      </c>
      <c r="R47" s="947"/>
      <c r="S47" s="947"/>
      <c r="T47" s="947"/>
      <c r="U47" s="961"/>
      <c r="V47" s="800"/>
      <c r="AO47" s="980"/>
      <c r="AP47" s="980"/>
      <c r="AQ47" s="980"/>
      <c r="AR47" s="980"/>
      <c r="AS47" s="980"/>
      <c r="AT47" s="980"/>
      <c r="AU47" s="980"/>
      <c r="AX47" s="990"/>
      <c r="AZ47" s="990"/>
      <c r="BB47" s="1002">
        <v>44</v>
      </c>
      <c r="BC47" s="1014">
        <v>2.3e-002</v>
      </c>
      <c r="BD47" s="1025">
        <v>44</v>
      </c>
      <c r="BE47" s="1031">
        <v>2.3e-002</v>
      </c>
    </row>
    <row r="48" spans="1:57" s="806" customFormat="1" ht="24" customHeight="1">
      <c r="A48" s="820">
        <v>27</v>
      </c>
      <c r="B48" s="836">
        <f>'2（収支報告書)'!A66</f>
        <v>0</v>
      </c>
      <c r="C48" s="849"/>
      <c r="D48" s="864" t="s">
        <v>622</v>
      </c>
      <c r="E48" s="874"/>
      <c r="F48" s="883" t="str">
        <f t="shared" si="18"/>
        <v xml:space="preserve"> </v>
      </c>
      <c r="G48" s="891" t="str">
        <f t="shared" si="19"/>
        <v xml:space="preserve"> </v>
      </c>
      <c r="H48" s="904"/>
      <c r="I48" s="904"/>
      <c r="J48" s="904"/>
      <c r="K48" s="904"/>
      <c r="L48" s="904"/>
      <c r="M48" s="917"/>
      <c r="N48" s="917"/>
      <c r="O48" s="927"/>
      <c r="P48" s="934"/>
      <c r="Q48" s="942" t="str">
        <f t="shared" si="20"/>
        <v/>
      </c>
      <c r="R48" s="947"/>
      <c r="S48" s="947"/>
      <c r="T48" s="947"/>
      <c r="U48" s="961"/>
      <c r="V48" s="800"/>
      <c r="AO48" s="980"/>
      <c r="AP48" s="980"/>
      <c r="AQ48" s="980"/>
      <c r="AR48" s="980"/>
      <c r="AS48" s="980"/>
      <c r="AT48" s="980"/>
      <c r="AU48" s="980"/>
      <c r="AX48" s="990"/>
      <c r="AZ48" s="990"/>
      <c r="BB48" s="1003">
        <v>45</v>
      </c>
      <c r="BC48" s="1015">
        <v>2.3e-002</v>
      </c>
      <c r="BD48" s="1026">
        <v>45</v>
      </c>
      <c r="BE48" s="1032">
        <v>2.3e-002</v>
      </c>
    </row>
    <row r="49" spans="1:57" s="806" customFormat="1" ht="24" customHeight="1">
      <c r="A49" s="820">
        <v>28</v>
      </c>
      <c r="B49" s="836">
        <f>'2（収支報告書)'!A67</f>
        <v>0</v>
      </c>
      <c r="C49" s="849"/>
      <c r="D49" s="864" t="s">
        <v>622</v>
      </c>
      <c r="E49" s="874"/>
      <c r="F49" s="883" t="str">
        <f t="shared" si="18"/>
        <v xml:space="preserve"> </v>
      </c>
      <c r="G49" s="891" t="str">
        <f t="shared" si="19"/>
        <v xml:space="preserve"> </v>
      </c>
      <c r="H49" s="904"/>
      <c r="I49" s="904"/>
      <c r="J49" s="904"/>
      <c r="K49" s="904"/>
      <c r="L49" s="904"/>
      <c r="M49" s="917"/>
      <c r="N49" s="917"/>
      <c r="O49" s="927"/>
      <c r="P49" s="934"/>
      <c r="Q49" s="942" t="str">
        <f t="shared" si="20"/>
        <v/>
      </c>
      <c r="R49" s="947"/>
      <c r="S49" s="947"/>
      <c r="T49" s="947"/>
      <c r="U49" s="961"/>
      <c r="V49" s="800"/>
      <c r="AO49" s="980"/>
      <c r="AP49" s="980"/>
      <c r="AQ49" s="980"/>
      <c r="AR49" s="980"/>
      <c r="AS49" s="980"/>
      <c r="AT49" s="980"/>
      <c r="AU49" s="980"/>
      <c r="AX49" s="990"/>
      <c r="AZ49" s="990"/>
      <c r="BB49" s="1004">
        <v>46</v>
      </c>
      <c r="BC49" s="1016">
        <v>2.1999999999999999e-002</v>
      </c>
      <c r="BD49" s="1027">
        <v>46</v>
      </c>
      <c r="BE49" s="1033">
        <v>2.1999999999999999e-002</v>
      </c>
    </row>
    <row r="50" spans="1:57" s="806" customFormat="1" ht="24" customHeight="1">
      <c r="A50" s="820">
        <v>29</v>
      </c>
      <c r="B50" s="836">
        <f>'2（収支報告書)'!A68</f>
        <v>0</v>
      </c>
      <c r="C50" s="849"/>
      <c r="D50" s="864" t="s">
        <v>622</v>
      </c>
      <c r="E50" s="874"/>
      <c r="F50" s="883" t="str">
        <f t="shared" si="18"/>
        <v xml:space="preserve"> </v>
      </c>
      <c r="G50" s="891" t="str">
        <f t="shared" si="19"/>
        <v xml:space="preserve"> </v>
      </c>
      <c r="H50" s="904"/>
      <c r="I50" s="904"/>
      <c r="J50" s="904"/>
      <c r="K50" s="904"/>
      <c r="L50" s="904"/>
      <c r="M50" s="917"/>
      <c r="N50" s="917"/>
      <c r="O50" s="927"/>
      <c r="P50" s="934"/>
      <c r="Q50" s="942" t="str">
        <f t="shared" si="20"/>
        <v/>
      </c>
      <c r="R50" s="947"/>
      <c r="S50" s="947"/>
      <c r="T50" s="947"/>
      <c r="U50" s="961"/>
      <c r="V50" s="800"/>
      <c r="AO50" s="980"/>
      <c r="AP50" s="980"/>
      <c r="AQ50" s="980"/>
      <c r="AR50" s="980"/>
      <c r="AS50" s="980"/>
      <c r="AT50" s="980"/>
      <c r="AU50" s="980"/>
      <c r="AX50" s="990"/>
      <c r="AZ50" s="990"/>
      <c r="BB50" s="1002">
        <v>47</v>
      </c>
      <c r="BC50" s="1014">
        <v>2.1999999999999999e-002</v>
      </c>
      <c r="BD50" s="1025">
        <v>47</v>
      </c>
      <c r="BE50" s="1031">
        <v>2.1999999999999999e-002</v>
      </c>
    </row>
    <row r="51" spans="1:57" s="806" customFormat="1" ht="24" customHeight="1">
      <c r="A51" s="820">
        <v>30</v>
      </c>
      <c r="B51" s="836">
        <f>'2（収支報告書)'!A69</f>
        <v>0</v>
      </c>
      <c r="C51" s="849"/>
      <c r="D51" s="864" t="s">
        <v>622</v>
      </c>
      <c r="E51" s="874"/>
      <c r="F51" s="883" t="str">
        <f t="shared" si="18"/>
        <v xml:space="preserve"> </v>
      </c>
      <c r="G51" s="891" t="str">
        <f t="shared" si="19"/>
        <v xml:space="preserve"> </v>
      </c>
      <c r="H51" s="904"/>
      <c r="I51" s="904"/>
      <c r="J51" s="904"/>
      <c r="K51" s="904"/>
      <c r="L51" s="904"/>
      <c r="M51" s="917"/>
      <c r="N51" s="917"/>
      <c r="O51" s="927"/>
      <c r="P51" s="934"/>
      <c r="Q51" s="942" t="str">
        <f t="shared" si="20"/>
        <v/>
      </c>
      <c r="R51" s="947"/>
      <c r="S51" s="947"/>
      <c r="T51" s="947"/>
      <c r="U51" s="961"/>
      <c r="V51" s="800"/>
      <c r="AO51" s="980"/>
      <c r="AP51" s="980"/>
      <c r="AQ51" s="980"/>
      <c r="AR51" s="980"/>
      <c r="AS51" s="980"/>
      <c r="AT51" s="980"/>
      <c r="AU51" s="980"/>
      <c r="AX51" s="990"/>
      <c r="AZ51" s="990"/>
      <c r="BB51" s="1002">
        <v>48</v>
      </c>
      <c r="BC51" s="1017" t="s">
        <v>355</v>
      </c>
      <c r="BD51" s="1025">
        <v>48</v>
      </c>
      <c r="BE51" s="1031">
        <v>2.1000000000000001e-002</v>
      </c>
    </row>
    <row r="52" spans="1:57" s="806" customFormat="1" ht="24" customHeight="1">
      <c r="A52" s="820">
        <v>31</v>
      </c>
      <c r="B52" s="836">
        <f>'2（収支報告書)'!A70</f>
        <v>0</v>
      </c>
      <c r="C52" s="849"/>
      <c r="D52" s="864" t="s">
        <v>622</v>
      </c>
      <c r="E52" s="874"/>
      <c r="F52" s="883" t="str">
        <f t="shared" si="18"/>
        <v xml:space="preserve"> </v>
      </c>
      <c r="G52" s="891" t="str">
        <f t="shared" si="19"/>
        <v xml:space="preserve"> </v>
      </c>
      <c r="H52" s="904"/>
      <c r="I52" s="904"/>
      <c r="J52" s="904"/>
      <c r="K52" s="904"/>
      <c r="L52" s="904"/>
      <c r="M52" s="917"/>
      <c r="N52" s="917"/>
      <c r="O52" s="927"/>
      <c r="P52" s="934"/>
      <c r="Q52" s="942" t="str">
        <f t="shared" si="20"/>
        <v/>
      </c>
      <c r="R52" s="947"/>
      <c r="S52" s="947"/>
      <c r="T52" s="947"/>
      <c r="U52" s="961"/>
      <c r="V52" s="800"/>
      <c r="AO52" s="980"/>
      <c r="AP52" s="980"/>
      <c r="AQ52" s="980"/>
      <c r="AR52" s="980"/>
      <c r="AS52" s="980"/>
      <c r="AT52" s="980"/>
      <c r="AU52" s="980"/>
      <c r="AX52" s="990"/>
      <c r="AZ52" s="990"/>
      <c r="BB52" s="1002">
        <v>49</v>
      </c>
      <c r="BC52" s="1018">
        <v>2.1000000000000001e-002</v>
      </c>
      <c r="BD52" s="1025">
        <v>49</v>
      </c>
      <c r="BE52" s="1034">
        <v>2.1000000000000001e-002</v>
      </c>
    </row>
    <row r="53" spans="1:57" s="806" customFormat="1" ht="24" customHeight="1">
      <c r="A53" s="820">
        <v>32</v>
      </c>
      <c r="B53" s="836">
        <f>'2（収支報告書)'!A71</f>
        <v>0</v>
      </c>
      <c r="C53" s="849"/>
      <c r="D53" s="864" t="s">
        <v>622</v>
      </c>
      <c r="E53" s="874"/>
      <c r="F53" s="883" t="str">
        <f t="shared" si="18"/>
        <v xml:space="preserve"> </v>
      </c>
      <c r="G53" s="891" t="str">
        <f t="shared" si="19"/>
        <v xml:space="preserve"> </v>
      </c>
      <c r="H53" s="904"/>
      <c r="I53" s="904"/>
      <c r="J53" s="904"/>
      <c r="K53" s="904"/>
      <c r="L53" s="904"/>
      <c r="M53" s="917"/>
      <c r="N53" s="917"/>
      <c r="O53" s="926"/>
      <c r="P53" s="933"/>
      <c r="Q53" s="942" t="str">
        <f t="shared" si="20"/>
        <v/>
      </c>
      <c r="R53" s="947"/>
      <c r="S53" s="947"/>
      <c r="T53" s="947"/>
      <c r="U53" s="961"/>
      <c r="V53" s="800"/>
      <c r="AO53" s="980"/>
      <c r="AP53" s="980"/>
      <c r="AQ53" s="980"/>
      <c r="AR53" s="980"/>
      <c r="AS53" s="980"/>
      <c r="AT53" s="980"/>
      <c r="AU53" s="980"/>
      <c r="AX53" s="990"/>
      <c r="AZ53" s="990"/>
      <c r="BB53" s="1003">
        <v>50</v>
      </c>
      <c r="BC53" s="1015">
        <v>2.e-002</v>
      </c>
      <c r="BD53" s="1026">
        <v>50</v>
      </c>
      <c r="BE53" s="1035">
        <v>2.e-002</v>
      </c>
    </row>
    <row r="54" spans="1:57" s="806" customFormat="1" ht="24" customHeight="1">
      <c r="A54" s="820">
        <v>33</v>
      </c>
      <c r="B54" s="836">
        <f>'2（収支報告書)'!A72</f>
        <v>0</v>
      </c>
      <c r="C54" s="849"/>
      <c r="D54" s="864" t="s">
        <v>622</v>
      </c>
      <c r="E54" s="874"/>
      <c r="F54" s="883" t="str">
        <f t="shared" si="18"/>
        <v xml:space="preserve"> </v>
      </c>
      <c r="G54" s="891" t="str">
        <f t="shared" si="19"/>
        <v xml:space="preserve"> </v>
      </c>
      <c r="H54" s="904"/>
      <c r="I54" s="904"/>
      <c r="J54" s="904"/>
      <c r="K54" s="904"/>
      <c r="L54" s="904"/>
      <c r="M54" s="917"/>
      <c r="N54" s="917"/>
      <c r="O54" s="927"/>
      <c r="P54" s="934"/>
      <c r="Q54" s="942" t="str">
        <f t="shared" si="20"/>
        <v/>
      </c>
      <c r="R54" s="947"/>
      <c r="S54" s="947"/>
      <c r="T54" s="947"/>
      <c r="U54" s="961"/>
      <c r="V54" s="800"/>
      <c r="AO54" s="980"/>
      <c r="AP54" s="980"/>
      <c r="AQ54" s="980"/>
      <c r="AR54" s="980"/>
      <c r="AS54" s="980"/>
      <c r="AT54" s="980"/>
      <c r="AU54" s="980"/>
      <c r="AY54" s="990"/>
      <c r="AZ54" s="990"/>
      <c r="BC54" s="990"/>
    </row>
    <row r="55" spans="1:57" s="806" customFormat="1" ht="24" customHeight="1">
      <c r="A55" s="820">
        <v>34</v>
      </c>
      <c r="B55" s="836">
        <f>'2（収支報告書)'!A73</f>
        <v>0</v>
      </c>
      <c r="C55" s="849"/>
      <c r="D55" s="864" t="s">
        <v>622</v>
      </c>
      <c r="E55" s="874"/>
      <c r="F55" s="883" t="str">
        <f t="shared" si="18"/>
        <v xml:space="preserve"> </v>
      </c>
      <c r="G55" s="891" t="str">
        <f t="shared" si="19"/>
        <v xml:space="preserve"> </v>
      </c>
      <c r="H55" s="904"/>
      <c r="I55" s="904"/>
      <c r="J55" s="904"/>
      <c r="K55" s="904"/>
      <c r="L55" s="904"/>
      <c r="M55" s="917"/>
      <c r="N55" s="917"/>
      <c r="O55" s="927"/>
      <c r="P55" s="934"/>
      <c r="Q55" s="942" t="str">
        <f t="shared" si="20"/>
        <v/>
      </c>
      <c r="R55" s="947"/>
      <c r="S55" s="947"/>
      <c r="T55" s="947"/>
      <c r="U55" s="961"/>
      <c r="V55" s="800"/>
      <c r="AO55" s="980"/>
      <c r="AP55" s="980"/>
      <c r="AQ55" s="980"/>
      <c r="AR55" s="980"/>
      <c r="AS55" s="980"/>
      <c r="AT55" s="980"/>
      <c r="AU55" s="980"/>
      <c r="AY55" s="990"/>
      <c r="BC55" s="990"/>
    </row>
    <row r="56" spans="1:57" s="806" customFormat="1" ht="24" customHeight="1">
      <c r="A56" s="820">
        <v>35</v>
      </c>
      <c r="B56" s="836">
        <f>'2（収支報告書)'!A74</f>
        <v>0</v>
      </c>
      <c r="C56" s="849"/>
      <c r="D56" s="864" t="s">
        <v>622</v>
      </c>
      <c r="E56" s="874"/>
      <c r="F56" s="883" t="str">
        <f t="shared" si="18"/>
        <v xml:space="preserve"> </v>
      </c>
      <c r="G56" s="891" t="str">
        <f t="shared" si="19"/>
        <v xml:space="preserve"> </v>
      </c>
      <c r="H56" s="904"/>
      <c r="I56" s="904"/>
      <c r="J56" s="904"/>
      <c r="K56" s="904"/>
      <c r="L56" s="904"/>
      <c r="M56" s="917"/>
      <c r="N56" s="917"/>
      <c r="O56" s="927"/>
      <c r="P56" s="934"/>
      <c r="Q56" s="942" t="str">
        <f t="shared" si="20"/>
        <v/>
      </c>
      <c r="R56" s="947"/>
      <c r="S56" s="947"/>
      <c r="T56" s="947"/>
      <c r="U56" s="961"/>
      <c r="V56" s="800"/>
      <c r="AO56" s="980"/>
      <c r="AP56" s="980"/>
      <c r="AQ56" s="980"/>
      <c r="AR56" s="980"/>
      <c r="AS56" s="980"/>
      <c r="AT56" s="980"/>
      <c r="AU56" s="980"/>
      <c r="BB56" s="1005"/>
      <c r="BC56" s="1019"/>
      <c r="BD56" s="1005"/>
      <c r="BE56" s="1005"/>
    </row>
    <row r="57" spans="1:57" s="806" customFormat="1" ht="24" customHeight="1">
      <c r="A57" s="820">
        <v>36</v>
      </c>
      <c r="B57" s="836">
        <f>'2（収支報告書)'!A75</f>
        <v>0</v>
      </c>
      <c r="C57" s="849"/>
      <c r="D57" s="864" t="s">
        <v>622</v>
      </c>
      <c r="E57" s="874"/>
      <c r="F57" s="883" t="str">
        <f t="shared" si="18"/>
        <v xml:space="preserve"> </v>
      </c>
      <c r="G57" s="891" t="str">
        <f t="shared" si="19"/>
        <v xml:space="preserve"> </v>
      </c>
      <c r="H57" s="904"/>
      <c r="I57" s="904"/>
      <c r="J57" s="904"/>
      <c r="K57" s="904"/>
      <c r="L57" s="904"/>
      <c r="M57" s="917"/>
      <c r="N57" s="917"/>
      <c r="O57" s="927"/>
      <c r="P57" s="934"/>
      <c r="Q57" s="942" t="str">
        <f t="shared" si="20"/>
        <v/>
      </c>
      <c r="R57" s="947"/>
      <c r="S57" s="947"/>
      <c r="T57" s="947"/>
      <c r="U57" s="961"/>
      <c r="V57" s="800"/>
      <c r="AO57" s="980"/>
      <c r="AP57" s="980"/>
      <c r="AQ57" s="980"/>
      <c r="AR57" s="980"/>
      <c r="AS57" s="980"/>
      <c r="AT57" s="980"/>
      <c r="AU57" s="980"/>
      <c r="BB57" s="1006"/>
      <c r="BC57" s="1006"/>
      <c r="BD57" s="1006"/>
      <c r="BE57" s="1006"/>
    </row>
    <row r="58" spans="1:57" s="806" customFormat="1" ht="24" customHeight="1">
      <c r="A58" s="820">
        <v>37</v>
      </c>
      <c r="B58" s="836">
        <f>'2（収支報告書)'!A76</f>
        <v>0</v>
      </c>
      <c r="C58" s="849"/>
      <c r="D58" s="864" t="s">
        <v>622</v>
      </c>
      <c r="E58" s="874"/>
      <c r="F58" s="883" t="str">
        <f t="shared" si="18"/>
        <v xml:space="preserve"> </v>
      </c>
      <c r="G58" s="891" t="str">
        <f t="shared" si="19"/>
        <v xml:space="preserve"> </v>
      </c>
      <c r="H58" s="904"/>
      <c r="I58" s="904"/>
      <c r="J58" s="904"/>
      <c r="K58" s="904"/>
      <c r="L58" s="904"/>
      <c r="M58" s="917"/>
      <c r="N58" s="917"/>
      <c r="O58" s="927"/>
      <c r="P58" s="934"/>
      <c r="Q58" s="942" t="str">
        <f t="shared" si="20"/>
        <v/>
      </c>
      <c r="R58" s="947"/>
      <c r="S58" s="947"/>
      <c r="T58" s="947"/>
      <c r="U58" s="961"/>
      <c r="V58" s="800"/>
      <c r="AO58" s="980"/>
      <c r="AP58" s="980"/>
      <c r="AQ58" s="980"/>
      <c r="AR58" s="980"/>
      <c r="AS58" s="980"/>
      <c r="AT58" s="980"/>
      <c r="AU58" s="980"/>
      <c r="AX58" s="990"/>
      <c r="AZ58" s="990"/>
      <c r="BC58" s="1020"/>
      <c r="BE58" s="1020"/>
    </row>
    <row r="59" spans="1:57" s="806" customFormat="1" ht="24" customHeight="1">
      <c r="A59" s="820">
        <v>38</v>
      </c>
      <c r="B59" s="836">
        <f>'2（収支報告書)'!A77</f>
        <v>0</v>
      </c>
      <c r="C59" s="849"/>
      <c r="D59" s="864" t="s">
        <v>622</v>
      </c>
      <c r="E59" s="874"/>
      <c r="F59" s="883" t="str">
        <f t="shared" si="18"/>
        <v xml:space="preserve"> </v>
      </c>
      <c r="G59" s="891" t="str">
        <f t="shared" si="19"/>
        <v xml:space="preserve"> </v>
      </c>
      <c r="H59" s="904"/>
      <c r="I59" s="904"/>
      <c r="J59" s="904"/>
      <c r="K59" s="904"/>
      <c r="L59" s="904"/>
      <c r="M59" s="917"/>
      <c r="N59" s="917"/>
      <c r="O59" s="927"/>
      <c r="P59" s="934"/>
      <c r="Q59" s="942" t="str">
        <f t="shared" si="20"/>
        <v/>
      </c>
      <c r="R59" s="947"/>
      <c r="S59" s="947"/>
      <c r="T59" s="947"/>
      <c r="U59" s="961"/>
      <c r="V59" s="800"/>
      <c r="AO59" s="980"/>
      <c r="AP59" s="980"/>
      <c r="AQ59" s="980"/>
      <c r="AR59" s="980"/>
      <c r="AS59" s="980"/>
      <c r="AT59" s="980"/>
      <c r="AU59" s="980"/>
      <c r="AX59" s="990"/>
      <c r="AZ59" s="990"/>
      <c r="BC59" s="1020"/>
      <c r="BE59" s="1020"/>
    </row>
    <row r="60" spans="1:57" s="806" customFormat="1" ht="24" customHeight="1">
      <c r="A60" s="820">
        <v>39</v>
      </c>
      <c r="B60" s="836">
        <f>'2（収支報告書)'!A78</f>
        <v>0</v>
      </c>
      <c r="C60" s="849"/>
      <c r="D60" s="864" t="s">
        <v>622</v>
      </c>
      <c r="E60" s="874"/>
      <c r="F60" s="883" t="str">
        <f t="shared" si="18"/>
        <v xml:space="preserve"> </v>
      </c>
      <c r="G60" s="891" t="str">
        <f t="shared" si="19"/>
        <v xml:space="preserve"> </v>
      </c>
      <c r="H60" s="904"/>
      <c r="I60" s="904"/>
      <c r="J60" s="904"/>
      <c r="K60" s="904"/>
      <c r="L60" s="904"/>
      <c r="M60" s="917"/>
      <c r="N60" s="917"/>
      <c r="O60" s="927"/>
      <c r="P60" s="934"/>
      <c r="Q60" s="942" t="str">
        <f t="shared" si="20"/>
        <v/>
      </c>
      <c r="R60" s="947"/>
      <c r="S60" s="947"/>
      <c r="T60" s="947"/>
      <c r="U60" s="961"/>
      <c r="V60" s="800"/>
      <c r="AO60" s="980"/>
      <c r="AP60" s="980"/>
      <c r="AQ60" s="980"/>
      <c r="AR60" s="980"/>
      <c r="AS60" s="980"/>
      <c r="AT60" s="980"/>
      <c r="AU60" s="980"/>
      <c r="AX60" s="990"/>
      <c r="AZ60" s="990"/>
      <c r="BC60" s="1020"/>
      <c r="BE60" s="1020"/>
    </row>
    <row r="61" spans="1:57" s="806" customFormat="1" ht="24" customHeight="1">
      <c r="A61" s="820">
        <v>40</v>
      </c>
      <c r="B61" s="836">
        <f>'2（収支報告書)'!A79</f>
        <v>0</v>
      </c>
      <c r="C61" s="849"/>
      <c r="D61" s="864" t="s">
        <v>622</v>
      </c>
      <c r="E61" s="874"/>
      <c r="F61" s="883" t="str">
        <f t="shared" si="18"/>
        <v xml:space="preserve"> </v>
      </c>
      <c r="G61" s="891" t="str">
        <f t="shared" si="19"/>
        <v xml:space="preserve"> </v>
      </c>
      <c r="H61" s="904"/>
      <c r="I61" s="904"/>
      <c r="J61" s="904"/>
      <c r="K61" s="904"/>
      <c r="L61" s="904"/>
      <c r="M61" s="918"/>
      <c r="N61" s="918"/>
      <c r="O61" s="927"/>
      <c r="P61" s="934"/>
      <c r="Q61" s="942" t="str">
        <f t="shared" si="20"/>
        <v/>
      </c>
      <c r="R61" s="947"/>
      <c r="S61" s="947"/>
      <c r="T61" s="947"/>
      <c r="U61" s="961"/>
      <c r="V61" s="800"/>
      <c r="AO61" s="980"/>
      <c r="AP61" s="980"/>
      <c r="AQ61" s="980"/>
      <c r="AR61" s="980"/>
      <c r="AS61" s="980"/>
      <c r="AT61" s="980"/>
      <c r="AU61" s="980"/>
      <c r="AX61" s="990"/>
      <c r="AZ61" s="990"/>
      <c r="BC61" s="1020"/>
      <c r="BE61" s="1020"/>
    </row>
    <row r="62" spans="1:57" s="806" customFormat="1" ht="24" hidden="1" customHeight="1">
      <c r="A62" s="820">
        <v>41</v>
      </c>
      <c r="B62" s="836">
        <f>'2（収支報告書)'!A80</f>
        <v>0</v>
      </c>
      <c r="C62" s="849"/>
      <c r="D62" s="864" t="s">
        <v>622</v>
      </c>
      <c r="E62" s="874"/>
      <c r="F62" s="883" t="str">
        <f t="shared" si="18"/>
        <v xml:space="preserve"> </v>
      </c>
      <c r="G62" s="891" t="str">
        <f t="shared" si="19"/>
        <v xml:space="preserve"> </v>
      </c>
      <c r="H62" s="904"/>
      <c r="I62" s="904"/>
      <c r="J62" s="904"/>
      <c r="K62" s="904"/>
      <c r="L62" s="904"/>
      <c r="M62" s="916"/>
      <c r="N62" s="916"/>
      <c r="O62" s="927"/>
      <c r="P62" s="934"/>
      <c r="Q62" s="942" t="str">
        <f t="shared" si="20"/>
        <v/>
      </c>
      <c r="R62" s="947"/>
      <c r="S62" s="947"/>
      <c r="T62" s="947"/>
      <c r="U62" s="961"/>
      <c r="V62" s="800"/>
      <c r="AO62" s="980"/>
      <c r="AP62" s="980"/>
      <c r="AQ62" s="980"/>
      <c r="AR62" s="980"/>
      <c r="AS62" s="980"/>
      <c r="AT62" s="980"/>
      <c r="AU62" s="980"/>
      <c r="AX62" s="990"/>
      <c r="AZ62" s="990"/>
      <c r="BC62" s="1020"/>
      <c r="BE62" s="1020"/>
    </row>
    <row r="63" spans="1:57" s="806" customFormat="1" ht="24" hidden="1" customHeight="1">
      <c r="A63" s="820">
        <v>42</v>
      </c>
      <c r="B63" s="836">
        <f>'2（収支報告書)'!A81</f>
        <v>0</v>
      </c>
      <c r="C63" s="849"/>
      <c r="D63" s="864" t="s">
        <v>622</v>
      </c>
      <c r="E63" s="874"/>
      <c r="F63" s="883" t="str">
        <f t="shared" si="18"/>
        <v xml:space="preserve"> </v>
      </c>
      <c r="G63" s="891" t="str">
        <f t="shared" si="19"/>
        <v xml:space="preserve"> </v>
      </c>
      <c r="H63" s="904"/>
      <c r="I63" s="904"/>
      <c r="J63" s="904"/>
      <c r="K63" s="904"/>
      <c r="L63" s="904"/>
      <c r="M63" s="917"/>
      <c r="N63" s="917"/>
      <c r="O63" s="927"/>
      <c r="P63" s="934"/>
      <c r="Q63" s="942" t="str">
        <f t="shared" si="20"/>
        <v/>
      </c>
      <c r="R63" s="947"/>
      <c r="S63" s="947"/>
      <c r="T63" s="947"/>
      <c r="U63" s="961"/>
      <c r="V63" s="800"/>
      <c r="AO63" s="980"/>
      <c r="AP63" s="980"/>
      <c r="AQ63" s="980"/>
      <c r="AR63" s="980"/>
      <c r="AS63" s="980"/>
      <c r="AT63" s="980"/>
      <c r="AU63" s="980"/>
      <c r="AX63" s="990"/>
      <c r="AZ63" s="990"/>
      <c r="BC63" s="1020"/>
      <c r="BE63" s="1020"/>
    </row>
    <row r="64" spans="1:57" s="806" customFormat="1" ht="24" hidden="1" customHeight="1">
      <c r="A64" s="820">
        <v>43</v>
      </c>
      <c r="B64" s="836">
        <f>'2（収支報告書)'!A82</f>
        <v>0</v>
      </c>
      <c r="C64" s="849"/>
      <c r="D64" s="864" t="s">
        <v>622</v>
      </c>
      <c r="E64" s="874"/>
      <c r="F64" s="883" t="str">
        <f t="shared" si="18"/>
        <v xml:space="preserve"> </v>
      </c>
      <c r="G64" s="891" t="str">
        <f t="shared" si="19"/>
        <v xml:space="preserve"> </v>
      </c>
      <c r="H64" s="904"/>
      <c r="I64" s="904"/>
      <c r="J64" s="904"/>
      <c r="K64" s="904"/>
      <c r="L64" s="904"/>
      <c r="M64" s="917"/>
      <c r="N64" s="917"/>
      <c r="O64" s="927"/>
      <c r="P64" s="934"/>
      <c r="Q64" s="942" t="str">
        <f t="shared" si="20"/>
        <v/>
      </c>
      <c r="R64" s="947"/>
      <c r="S64" s="947"/>
      <c r="T64" s="947"/>
      <c r="U64" s="961"/>
      <c r="V64" s="800"/>
      <c r="AO64" s="980"/>
      <c r="AP64" s="980"/>
      <c r="AQ64" s="980"/>
      <c r="AR64" s="980"/>
      <c r="AS64" s="980"/>
      <c r="AT64" s="980"/>
      <c r="AU64" s="980"/>
      <c r="AX64" s="990"/>
      <c r="AZ64" s="990"/>
      <c r="BC64" s="1020"/>
      <c r="BE64" s="1020"/>
    </row>
    <row r="65" spans="1:57" s="806" customFormat="1" ht="24" hidden="1" customHeight="1">
      <c r="A65" s="820">
        <v>44</v>
      </c>
      <c r="B65" s="836">
        <f>'2（収支報告書)'!A83</f>
        <v>0</v>
      </c>
      <c r="C65" s="849"/>
      <c r="D65" s="864" t="s">
        <v>622</v>
      </c>
      <c r="E65" s="874"/>
      <c r="F65" s="883" t="str">
        <f t="shared" si="18"/>
        <v xml:space="preserve"> </v>
      </c>
      <c r="G65" s="891" t="str">
        <f t="shared" si="19"/>
        <v xml:space="preserve"> </v>
      </c>
      <c r="H65" s="904"/>
      <c r="I65" s="904"/>
      <c r="J65" s="904"/>
      <c r="K65" s="904"/>
      <c r="L65" s="904"/>
      <c r="M65" s="917"/>
      <c r="N65" s="917"/>
      <c r="O65" s="927"/>
      <c r="P65" s="934"/>
      <c r="Q65" s="942" t="str">
        <f t="shared" si="20"/>
        <v/>
      </c>
      <c r="R65" s="947"/>
      <c r="S65" s="947"/>
      <c r="T65" s="947"/>
      <c r="U65" s="961"/>
      <c r="V65" s="800"/>
      <c r="AO65" s="980"/>
      <c r="AP65" s="980"/>
      <c r="AQ65" s="980"/>
      <c r="AR65" s="980"/>
      <c r="AS65" s="980"/>
      <c r="AT65" s="980"/>
      <c r="AU65" s="980"/>
      <c r="AX65" s="990"/>
      <c r="AZ65" s="990"/>
      <c r="BC65" s="1020"/>
      <c r="BE65" s="1020"/>
    </row>
    <row r="66" spans="1:57" s="806" customFormat="1" ht="24" hidden="1" customHeight="1">
      <c r="A66" s="820">
        <v>45</v>
      </c>
      <c r="B66" s="836">
        <f>'2（収支報告書)'!A84</f>
        <v>0</v>
      </c>
      <c r="C66" s="849"/>
      <c r="D66" s="864" t="s">
        <v>622</v>
      </c>
      <c r="E66" s="874"/>
      <c r="F66" s="883" t="str">
        <f t="shared" si="18"/>
        <v xml:space="preserve"> </v>
      </c>
      <c r="G66" s="891" t="str">
        <f t="shared" si="19"/>
        <v xml:space="preserve"> </v>
      </c>
      <c r="H66" s="904"/>
      <c r="I66" s="904"/>
      <c r="J66" s="904"/>
      <c r="K66" s="904"/>
      <c r="L66" s="904"/>
      <c r="M66" s="917"/>
      <c r="N66" s="917"/>
      <c r="O66" s="927"/>
      <c r="P66" s="934"/>
      <c r="Q66" s="942" t="str">
        <f t="shared" si="20"/>
        <v/>
      </c>
      <c r="R66" s="947"/>
      <c r="S66" s="947"/>
      <c r="T66" s="947"/>
      <c r="U66" s="961"/>
      <c r="V66" s="800"/>
      <c r="AO66" s="980"/>
      <c r="AP66" s="980"/>
      <c r="AQ66" s="980"/>
      <c r="AR66" s="980"/>
      <c r="AS66" s="980"/>
      <c r="AT66" s="980"/>
      <c r="AU66" s="980"/>
      <c r="AX66" s="990"/>
      <c r="AZ66" s="990"/>
      <c r="BC66" s="1020"/>
      <c r="BE66" s="1020"/>
    </row>
    <row r="67" spans="1:57" s="806" customFormat="1" ht="24" hidden="1" customHeight="1">
      <c r="A67" s="820">
        <v>46</v>
      </c>
      <c r="B67" s="836">
        <f>'2（収支報告書)'!A85</f>
        <v>0</v>
      </c>
      <c r="C67" s="849"/>
      <c r="D67" s="864" t="s">
        <v>622</v>
      </c>
      <c r="E67" s="874"/>
      <c r="F67" s="883" t="str">
        <f t="shared" si="18"/>
        <v xml:space="preserve"> </v>
      </c>
      <c r="G67" s="891" t="str">
        <f t="shared" si="19"/>
        <v xml:space="preserve"> </v>
      </c>
      <c r="H67" s="904"/>
      <c r="I67" s="904"/>
      <c r="J67" s="904"/>
      <c r="K67" s="904"/>
      <c r="L67" s="904"/>
      <c r="M67" s="917"/>
      <c r="N67" s="917"/>
      <c r="O67" s="927"/>
      <c r="P67" s="934"/>
      <c r="Q67" s="942" t="str">
        <f t="shared" si="20"/>
        <v/>
      </c>
      <c r="R67" s="947"/>
      <c r="S67" s="947"/>
      <c r="T67" s="947"/>
      <c r="U67" s="961"/>
      <c r="V67" s="800"/>
      <c r="AO67" s="980"/>
      <c r="AP67" s="980"/>
      <c r="AQ67" s="980"/>
      <c r="AR67" s="980"/>
      <c r="AS67" s="980"/>
      <c r="AT67" s="980"/>
      <c r="AU67" s="980"/>
      <c r="AX67" s="990"/>
      <c r="AZ67" s="990"/>
      <c r="BC67" s="1020"/>
      <c r="BE67" s="1020"/>
    </row>
    <row r="68" spans="1:57" s="806" customFormat="1" ht="24" hidden="1" customHeight="1">
      <c r="A68" s="820">
        <v>47</v>
      </c>
      <c r="B68" s="836">
        <f>'2（収支報告書)'!A86</f>
        <v>0</v>
      </c>
      <c r="C68" s="849"/>
      <c r="D68" s="864" t="s">
        <v>622</v>
      </c>
      <c r="E68" s="874"/>
      <c r="F68" s="883" t="str">
        <f t="shared" si="18"/>
        <v xml:space="preserve"> </v>
      </c>
      <c r="G68" s="891" t="str">
        <f t="shared" si="19"/>
        <v xml:space="preserve"> </v>
      </c>
      <c r="H68" s="904"/>
      <c r="I68" s="904"/>
      <c r="J68" s="904"/>
      <c r="K68" s="904"/>
      <c r="L68" s="904"/>
      <c r="M68" s="917"/>
      <c r="N68" s="917"/>
      <c r="O68" s="927"/>
      <c r="P68" s="934"/>
      <c r="Q68" s="942" t="str">
        <f t="shared" si="20"/>
        <v/>
      </c>
      <c r="R68" s="947"/>
      <c r="S68" s="947"/>
      <c r="T68" s="947"/>
      <c r="U68" s="961"/>
      <c r="V68" s="800"/>
      <c r="AO68" s="980"/>
      <c r="AP68" s="980"/>
      <c r="AQ68" s="980"/>
      <c r="AR68" s="980"/>
      <c r="AS68" s="980"/>
      <c r="AT68" s="980"/>
      <c r="AU68" s="980"/>
      <c r="AX68" s="990"/>
      <c r="AZ68" s="990"/>
      <c r="BC68" s="1020"/>
      <c r="BE68" s="1020"/>
    </row>
    <row r="69" spans="1:57" s="806" customFormat="1" ht="24" hidden="1" customHeight="1">
      <c r="A69" s="820">
        <v>48</v>
      </c>
      <c r="B69" s="836">
        <f>'2（収支報告書)'!A87</f>
        <v>0</v>
      </c>
      <c r="C69" s="849"/>
      <c r="D69" s="864" t="s">
        <v>622</v>
      </c>
      <c r="E69" s="874"/>
      <c r="F69" s="883" t="str">
        <f t="shared" si="18"/>
        <v xml:space="preserve"> </v>
      </c>
      <c r="G69" s="891" t="str">
        <f t="shared" si="19"/>
        <v xml:space="preserve"> </v>
      </c>
      <c r="H69" s="904"/>
      <c r="I69" s="904"/>
      <c r="J69" s="904"/>
      <c r="K69" s="904"/>
      <c r="L69" s="904"/>
      <c r="M69" s="917"/>
      <c r="N69" s="917"/>
      <c r="O69" s="927"/>
      <c r="P69" s="934"/>
      <c r="Q69" s="942" t="str">
        <f t="shared" si="20"/>
        <v/>
      </c>
      <c r="R69" s="947"/>
      <c r="S69" s="947"/>
      <c r="T69" s="947"/>
      <c r="U69" s="961"/>
      <c r="V69" s="800"/>
      <c r="AO69" s="980"/>
      <c r="AP69" s="980"/>
      <c r="AQ69" s="980"/>
      <c r="AR69" s="980"/>
      <c r="AS69" s="980"/>
      <c r="AT69" s="980"/>
      <c r="AU69" s="980"/>
      <c r="AX69" s="990"/>
      <c r="AZ69" s="990"/>
      <c r="BC69" s="1020"/>
      <c r="BE69" s="1020"/>
    </row>
    <row r="70" spans="1:57" s="806" customFormat="1" ht="24" hidden="1" customHeight="1">
      <c r="A70" s="820">
        <v>49</v>
      </c>
      <c r="B70" s="836">
        <f>'2（収支報告書)'!A88</f>
        <v>0</v>
      </c>
      <c r="C70" s="849"/>
      <c r="D70" s="864" t="s">
        <v>622</v>
      </c>
      <c r="E70" s="874"/>
      <c r="F70" s="883" t="str">
        <f t="shared" si="18"/>
        <v xml:space="preserve"> </v>
      </c>
      <c r="G70" s="891" t="str">
        <f t="shared" si="19"/>
        <v xml:space="preserve"> </v>
      </c>
      <c r="H70" s="904"/>
      <c r="I70" s="904"/>
      <c r="J70" s="904"/>
      <c r="K70" s="904"/>
      <c r="L70" s="904"/>
      <c r="M70" s="917"/>
      <c r="N70" s="917"/>
      <c r="O70" s="927"/>
      <c r="P70" s="934"/>
      <c r="Q70" s="942" t="str">
        <f t="shared" si="20"/>
        <v/>
      </c>
      <c r="R70" s="947"/>
      <c r="S70" s="947"/>
      <c r="T70" s="947"/>
      <c r="U70" s="961"/>
      <c r="V70" s="800"/>
      <c r="AO70" s="980"/>
      <c r="AP70" s="980"/>
      <c r="AQ70" s="980"/>
      <c r="AR70" s="980"/>
      <c r="AS70" s="980"/>
      <c r="AT70" s="980"/>
      <c r="AU70" s="980"/>
      <c r="AX70" s="990"/>
      <c r="AZ70" s="990"/>
      <c r="BC70" s="1020"/>
      <c r="BE70" s="1020"/>
    </row>
    <row r="71" spans="1:57" s="806" customFormat="1" ht="24" hidden="1" customHeight="1">
      <c r="A71" s="820">
        <v>50</v>
      </c>
      <c r="B71" s="836">
        <f>'2（収支報告書)'!A89</f>
        <v>0</v>
      </c>
      <c r="C71" s="849"/>
      <c r="D71" s="864" t="s">
        <v>622</v>
      </c>
      <c r="E71" s="874"/>
      <c r="F71" s="883" t="str">
        <f t="shared" si="18"/>
        <v xml:space="preserve"> </v>
      </c>
      <c r="G71" s="891" t="str">
        <f t="shared" si="19"/>
        <v xml:space="preserve"> </v>
      </c>
      <c r="H71" s="904"/>
      <c r="I71" s="904"/>
      <c r="J71" s="904"/>
      <c r="K71" s="904"/>
      <c r="L71" s="904"/>
      <c r="M71" s="917"/>
      <c r="N71" s="917"/>
      <c r="O71" s="927"/>
      <c r="P71" s="934"/>
      <c r="Q71" s="942" t="str">
        <f t="shared" si="20"/>
        <v/>
      </c>
      <c r="R71" s="947"/>
      <c r="S71" s="947"/>
      <c r="T71" s="947"/>
      <c r="U71" s="961"/>
      <c r="V71" s="800"/>
      <c r="AO71" s="980"/>
      <c r="AP71" s="980"/>
      <c r="AQ71" s="980"/>
      <c r="AR71" s="980"/>
      <c r="AS71" s="980"/>
      <c r="AT71" s="980"/>
      <c r="AU71" s="980"/>
      <c r="AX71" s="990"/>
      <c r="AZ71" s="990"/>
      <c r="BC71" s="1020"/>
      <c r="BE71" s="1020"/>
    </row>
    <row r="72" spans="1:57" s="806" customFormat="1" ht="24" hidden="1" customHeight="1">
      <c r="A72" s="820">
        <v>51</v>
      </c>
      <c r="B72" s="836">
        <f>'2（収支報告書)'!A90</f>
        <v>0</v>
      </c>
      <c r="C72" s="849"/>
      <c r="D72" s="864" t="s">
        <v>622</v>
      </c>
      <c r="E72" s="874"/>
      <c r="F72" s="883" t="str">
        <f t="shared" si="18"/>
        <v xml:space="preserve"> </v>
      </c>
      <c r="G72" s="891" t="str">
        <f t="shared" si="19"/>
        <v xml:space="preserve"> </v>
      </c>
      <c r="H72" s="904"/>
      <c r="I72" s="904"/>
      <c r="J72" s="904"/>
      <c r="K72" s="904"/>
      <c r="L72" s="904"/>
      <c r="M72" s="917"/>
      <c r="N72" s="917"/>
      <c r="O72" s="927"/>
      <c r="P72" s="934"/>
      <c r="Q72" s="942" t="str">
        <f t="shared" si="20"/>
        <v/>
      </c>
      <c r="R72" s="947"/>
      <c r="S72" s="947"/>
      <c r="T72" s="947"/>
      <c r="U72" s="961"/>
      <c r="V72" s="800"/>
      <c r="AO72" s="980"/>
      <c r="AP72" s="980"/>
      <c r="AQ72" s="980"/>
      <c r="AR72" s="980"/>
      <c r="AS72" s="980"/>
      <c r="AT72" s="980"/>
      <c r="AU72" s="980"/>
      <c r="AX72" s="990"/>
      <c r="AZ72" s="990"/>
      <c r="BC72" s="1020"/>
      <c r="BE72" s="1020"/>
    </row>
    <row r="73" spans="1:57" s="806" customFormat="1" ht="24" hidden="1" customHeight="1">
      <c r="A73" s="820">
        <v>52</v>
      </c>
      <c r="B73" s="836">
        <f>'2（収支報告書)'!A91</f>
        <v>0</v>
      </c>
      <c r="C73" s="849"/>
      <c r="D73" s="864" t="s">
        <v>622</v>
      </c>
      <c r="E73" s="874"/>
      <c r="F73" s="883" t="str">
        <f t="shared" si="18"/>
        <v xml:space="preserve"> </v>
      </c>
      <c r="G73" s="891" t="str">
        <f t="shared" si="19"/>
        <v xml:space="preserve"> </v>
      </c>
      <c r="H73" s="904"/>
      <c r="I73" s="904"/>
      <c r="J73" s="904"/>
      <c r="K73" s="904"/>
      <c r="L73" s="904"/>
      <c r="M73" s="917"/>
      <c r="N73" s="917"/>
      <c r="O73" s="927"/>
      <c r="P73" s="934"/>
      <c r="Q73" s="942" t="str">
        <f t="shared" si="20"/>
        <v/>
      </c>
      <c r="R73" s="947"/>
      <c r="S73" s="947"/>
      <c r="T73" s="947"/>
      <c r="U73" s="961"/>
      <c r="V73" s="800"/>
      <c r="AO73" s="980"/>
      <c r="AP73" s="980"/>
      <c r="AQ73" s="980"/>
      <c r="AR73" s="980"/>
      <c r="AS73" s="980"/>
      <c r="AT73" s="980"/>
      <c r="AU73" s="980"/>
      <c r="AX73" s="990"/>
      <c r="AZ73" s="990"/>
      <c r="BC73" s="1020"/>
      <c r="BE73" s="1020"/>
    </row>
    <row r="74" spans="1:57" s="806" customFormat="1" ht="24" hidden="1" customHeight="1">
      <c r="A74" s="820">
        <v>53</v>
      </c>
      <c r="B74" s="836">
        <f>'2（収支報告書)'!A92</f>
        <v>0</v>
      </c>
      <c r="C74" s="849"/>
      <c r="D74" s="864" t="s">
        <v>622</v>
      </c>
      <c r="E74" s="874"/>
      <c r="F74" s="883" t="str">
        <f t="shared" si="18"/>
        <v xml:space="preserve"> </v>
      </c>
      <c r="G74" s="891" t="str">
        <f t="shared" si="19"/>
        <v xml:space="preserve"> </v>
      </c>
      <c r="H74" s="904"/>
      <c r="I74" s="904"/>
      <c r="J74" s="904"/>
      <c r="K74" s="904"/>
      <c r="L74" s="904"/>
      <c r="M74" s="917"/>
      <c r="N74" s="917"/>
      <c r="O74" s="927"/>
      <c r="P74" s="934"/>
      <c r="Q74" s="942" t="str">
        <f t="shared" si="20"/>
        <v/>
      </c>
      <c r="R74" s="947"/>
      <c r="S74" s="947"/>
      <c r="T74" s="947"/>
      <c r="U74" s="961"/>
      <c r="V74" s="800"/>
      <c r="AO74" s="980"/>
      <c r="AP74" s="980"/>
      <c r="AQ74" s="980"/>
      <c r="AR74" s="980"/>
      <c r="AS74" s="980"/>
      <c r="AT74" s="980"/>
      <c r="AU74" s="980"/>
      <c r="AX74" s="990"/>
      <c r="AZ74" s="990"/>
      <c r="BC74" s="1020"/>
      <c r="BE74" s="1020"/>
    </row>
    <row r="75" spans="1:57" s="806" customFormat="1" ht="24" hidden="1" customHeight="1">
      <c r="A75" s="820">
        <v>54</v>
      </c>
      <c r="B75" s="836">
        <f>'2（収支報告書)'!A93</f>
        <v>0</v>
      </c>
      <c r="C75" s="849"/>
      <c r="D75" s="864" t="s">
        <v>622</v>
      </c>
      <c r="E75" s="874"/>
      <c r="F75" s="883" t="str">
        <f t="shared" si="18"/>
        <v xml:space="preserve"> </v>
      </c>
      <c r="G75" s="891" t="str">
        <f t="shared" si="19"/>
        <v xml:space="preserve"> </v>
      </c>
      <c r="H75" s="904"/>
      <c r="I75" s="904"/>
      <c r="J75" s="904"/>
      <c r="K75" s="904"/>
      <c r="L75" s="904"/>
      <c r="M75" s="917"/>
      <c r="N75" s="917"/>
      <c r="O75" s="927"/>
      <c r="P75" s="934"/>
      <c r="Q75" s="942" t="str">
        <f t="shared" si="20"/>
        <v/>
      </c>
      <c r="R75" s="947"/>
      <c r="S75" s="947"/>
      <c r="T75" s="947"/>
      <c r="U75" s="961"/>
      <c r="V75" s="800"/>
      <c r="AO75" s="980"/>
      <c r="AP75" s="980"/>
      <c r="AQ75" s="980"/>
      <c r="AR75" s="980"/>
      <c r="AS75" s="980"/>
      <c r="AT75" s="980"/>
      <c r="AU75" s="980"/>
      <c r="AX75" s="990"/>
      <c r="AZ75" s="990"/>
      <c r="BC75" s="1020"/>
      <c r="BE75" s="1020"/>
    </row>
    <row r="76" spans="1:57" s="806" customFormat="1" ht="24" hidden="1" customHeight="1">
      <c r="A76" s="820">
        <v>55</v>
      </c>
      <c r="B76" s="836">
        <f>'2（収支報告書)'!A94</f>
        <v>0</v>
      </c>
      <c r="C76" s="849"/>
      <c r="D76" s="864" t="s">
        <v>622</v>
      </c>
      <c r="E76" s="874"/>
      <c r="F76" s="883" t="str">
        <f t="shared" si="18"/>
        <v xml:space="preserve"> </v>
      </c>
      <c r="G76" s="891" t="str">
        <f t="shared" si="19"/>
        <v xml:space="preserve"> </v>
      </c>
      <c r="H76" s="904"/>
      <c r="I76" s="904"/>
      <c r="J76" s="904"/>
      <c r="K76" s="904"/>
      <c r="L76" s="904"/>
      <c r="M76" s="917"/>
      <c r="N76" s="917"/>
      <c r="O76" s="927"/>
      <c r="P76" s="934"/>
      <c r="Q76" s="942" t="str">
        <f t="shared" si="20"/>
        <v/>
      </c>
      <c r="R76" s="947"/>
      <c r="S76" s="947"/>
      <c r="T76" s="947"/>
      <c r="U76" s="961"/>
      <c r="V76" s="800"/>
      <c r="AO76" s="980"/>
      <c r="AP76" s="980"/>
      <c r="AQ76" s="980"/>
      <c r="AR76" s="980"/>
      <c r="AS76" s="980"/>
      <c r="AT76" s="980"/>
      <c r="AU76" s="980"/>
      <c r="AX76" s="990"/>
      <c r="AZ76" s="990"/>
      <c r="BC76" s="1020"/>
      <c r="BE76" s="1020"/>
    </row>
    <row r="77" spans="1:57" s="806" customFormat="1" ht="24" hidden="1" customHeight="1">
      <c r="A77" s="820">
        <v>56</v>
      </c>
      <c r="B77" s="836">
        <f>'2（収支報告書)'!A95</f>
        <v>0</v>
      </c>
      <c r="C77" s="849"/>
      <c r="D77" s="864" t="s">
        <v>622</v>
      </c>
      <c r="E77" s="874"/>
      <c r="F77" s="883" t="str">
        <f t="shared" si="18"/>
        <v xml:space="preserve"> </v>
      </c>
      <c r="G77" s="891" t="str">
        <f t="shared" si="19"/>
        <v xml:space="preserve"> </v>
      </c>
      <c r="H77" s="904"/>
      <c r="I77" s="904"/>
      <c r="J77" s="904"/>
      <c r="K77" s="904"/>
      <c r="L77" s="904"/>
      <c r="M77" s="917"/>
      <c r="N77" s="917"/>
      <c r="O77" s="927"/>
      <c r="P77" s="934"/>
      <c r="Q77" s="942" t="str">
        <f t="shared" si="20"/>
        <v/>
      </c>
      <c r="R77" s="947"/>
      <c r="S77" s="947"/>
      <c r="T77" s="947"/>
      <c r="U77" s="961"/>
      <c r="V77" s="800"/>
      <c r="AO77" s="980"/>
      <c r="AP77" s="980"/>
      <c r="AQ77" s="980"/>
      <c r="AR77" s="980"/>
      <c r="AS77" s="980"/>
      <c r="AT77" s="980"/>
      <c r="AU77" s="980"/>
      <c r="AX77" s="990"/>
      <c r="AZ77" s="990"/>
      <c r="BC77" s="1020"/>
      <c r="BE77" s="1020"/>
    </row>
    <row r="78" spans="1:57" s="806" customFormat="1" ht="24" hidden="1" customHeight="1">
      <c r="A78" s="820">
        <v>57</v>
      </c>
      <c r="B78" s="836">
        <f>'2（収支報告書)'!A96</f>
        <v>0</v>
      </c>
      <c r="C78" s="849"/>
      <c r="D78" s="864" t="s">
        <v>622</v>
      </c>
      <c r="E78" s="874"/>
      <c r="F78" s="883" t="str">
        <f t="shared" si="18"/>
        <v xml:space="preserve"> </v>
      </c>
      <c r="G78" s="891" t="str">
        <f t="shared" si="19"/>
        <v xml:space="preserve"> </v>
      </c>
      <c r="H78" s="904"/>
      <c r="I78" s="904"/>
      <c r="J78" s="904"/>
      <c r="K78" s="904"/>
      <c r="L78" s="904"/>
      <c r="M78" s="917"/>
      <c r="N78" s="917"/>
      <c r="O78" s="927"/>
      <c r="P78" s="934"/>
      <c r="Q78" s="942" t="str">
        <f t="shared" si="20"/>
        <v/>
      </c>
      <c r="R78" s="947"/>
      <c r="S78" s="947"/>
      <c r="T78" s="947"/>
      <c r="U78" s="961"/>
      <c r="V78" s="800"/>
      <c r="AO78" s="980"/>
      <c r="AP78" s="980"/>
      <c r="AQ78" s="980"/>
      <c r="AR78" s="980"/>
      <c r="AS78" s="980"/>
      <c r="AT78" s="980"/>
      <c r="AU78" s="980"/>
      <c r="AX78" s="990"/>
      <c r="AZ78" s="990"/>
      <c r="BC78" s="1020"/>
      <c r="BE78" s="1020"/>
    </row>
    <row r="79" spans="1:57" s="806" customFormat="1" ht="24" hidden="1" customHeight="1">
      <c r="A79" s="820">
        <v>58</v>
      </c>
      <c r="B79" s="836">
        <f>'2（収支報告書)'!A97</f>
        <v>0</v>
      </c>
      <c r="C79" s="849"/>
      <c r="D79" s="864" t="s">
        <v>622</v>
      </c>
      <c r="E79" s="874"/>
      <c r="F79" s="883" t="str">
        <f t="shared" si="18"/>
        <v xml:space="preserve"> </v>
      </c>
      <c r="G79" s="891" t="str">
        <f t="shared" si="19"/>
        <v xml:space="preserve"> </v>
      </c>
      <c r="H79" s="904"/>
      <c r="I79" s="904"/>
      <c r="J79" s="904"/>
      <c r="K79" s="904"/>
      <c r="L79" s="904"/>
      <c r="M79" s="917"/>
      <c r="N79" s="917"/>
      <c r="O79" s="927"/>
      <c r="P79" s="934"/>
      <c r="Q79" s="942" t="str">
        <f t="shared" si="20"/>
        <v/>
      </c>
      <c r="R79" s="947"/>
      <c r="S79" s="947"/>
      <c r="T79" s="947"/>
      <c r="U79" s="961"/>
      <c r="V79" s="800"/>
      <c r="AO79" s="980"/>
      <c r="AP79" s="980"/>
      <c r="AQ79" s="980"/>
      <c r="AR79" s="980"/>
      <c r="AS79" s="980"/>
      <c r="AT79" s="980"/>
      <c r="AU79" s="980"/>
      <c r="AX79" s="990"/>
      <c r="AZ79" s="990"/>
      <c r="BC79" s="1020"/>
      <c r="BE79" s="1020"/>
    </row>
    <row r="80" spans="1:57" s="806" customFormat="1" ht="24" hidden="1" customHeight="1">
      <c r="A80" s="820">
        <v>59</v>
      </c>
      <c r="B80" s="836">
        <f>'2（収支報告書)'!A98</f>
        <v>0</v>
      </c>
      <c r="C80" s="849"/>
      <c r="D80" s="864" t="s">
        <v>622</v>
      </c>
      <c r="E80" s="874"/>
      <c r="F80" s="883" t="str">
        <f t="shared" si="18"/>
        <v xml:space="preserve"> </v>
      </c>
      <c r="G80" s="891" t="str">
        <f t="shared" si="19"/>
        <v xml:space="preserve"> </v>
      </c>
      <c r="H80" s="904"/>
      <c r="I80" s="904"/>
      <c r="J80" s="904"/>
      <c r="K80" s="904"/>
      <c r="L80" s="904"/>
      <c r="M80" s="917"/>
      <c r="N80" s="917"/>
      <c r="O80" s="927"/>
      <c r="P80" s="934"/>
      <c r="Q80" s="942" t="str">
        <f t="shared" si="20"/>
        <v/>
      </c>
      <c r="R80" s="947"/>
      <c r="S80" s="947"/>
      <c r="T80" s="947"/>
      <c r="U80" s="961"/>
      <c r="V80" s="800"/>
      <c r="AO80" s="980"/>
      <c r="AP80" s="980"/>
      <c r="AQ80" s="980"/>
      <c r="AR80" s="980"/>
      <c r="AS80" s="980"/>
      <c r="AT80" s="980"/>
      <c r="AU80" s="980"/>
      <c r="AX80" s="990"/>
      <c r="AZ80" s="990"/>
      <c r="BC80" s="1020"/>
      <c r="BE80" s="1020"/>
    </row>
    <row r="81" spans="1:57" s="806" customFormat="1" ht="24" hidden="1" customHeight="1">
      <c r="A81" s="820">
        <v>60</v>
      </c>
      <c r="B81" s="836">
        <f>'2（収支報告書)'!A99</f>
        <v>0</v>
      </c>
      <c r="C81" s="849"/>
      <c r="D81" s="864" t="s">
        <v>622</v>
      </c>
      <c r="E81" s="874"/>
      <c r="F81" s="883" t="str">
        <f t="shared" si="18"/>
        <v xml:space="preserve"> </v>
      </c>
      <c r="G81" s="891" t="str">
        <f t="shared" si="19"/>
        <v xml:space="preserve"> </v>
      </c>
      <c r="H81" s="904"/>
      <c r="I81" s="904"/>
      <c r="J81" s="904"/>
      <c r="K81" s="904"/>
      <c r="L81" s="904"/>
      <c r="M81" s="917"/>
      <c r="N81" s="917"/>
      <c r="O81" s="927"/>
      <c r="P81" s="934"/>
      <c r="Q81" s="942" t="str">
        <f t="shared" si="20"/>
        <v/>
      </c>
      <c r="R81" s="947"/>
      <c r="S81" s="947"/>
      <c r="T81" s="947"/>
      <c r="U81" s="961"/>
      <c r="V81" s="800"/>
      <c r="AO81" s="980"/>
      <c r="AP81" s="980"/>
      <c r="AQ81" s="980"/>
      <c r="AR81" s="980"/>
      <c r="AS81" s="980"/>
      <c r="AT81" s="980"/>
      <c r="AU81" s="980"/>
      <c r="AX81" s="990"/>
      <c r="AZ81" s="990"/>
      <c r="BC81" s="1020"/>
      <c r="BE81" s="1020"/>
    </row>
    <row r="82" spans="1:57" s="806" customFormat="1" ht="24" hidden="1" customHeight="1">
      <c r="A82" s="820">
        <v>61</v>
      </c>
      <c r="B82" s="836">
        <f>'2（収支報告書)'!A100</f>
        <v>0</v>
      </c>
      <c r="C82" s="849"/>
      <c r="D82" s="864" t="s">
        <v>622</v>
      </c>
      <c r="E82" s="874"/>
      <c r="F82" s="883" t="str">
        <f t="shared" si="18"/>
        <v xml:space="preserve"> </v>
      </c>
      <c r="G82" s="891" t="str">
        <f t="shared" si="19"/>
        <v xml:space="preserve"> </v>
      </c>
      <c r="H82" s="904"/>
      <c r="I82" s="904"/>
      <c r="J82" s="904"/>
      <c r="K82" s="904"/>
      <c r="L82" s="904"/>
      <c r="M82" s="917"/>
      <c r="N82" s="917"/>
      <c r="O82" s="927"/>
      <c r="P82" s="934"/>
      <c r="Q82" s="942" t="str">
        <f t="shared" si="20"/>
        <v/>
      </c>
      <c r="R82" s="947"/>
      <c r="S82" s="947"/>
      <c r="T82" s="947"/>
      <c r="U82" s="961"/>
      <c r="V82" s="800"/>
      <c r="AO82" s="980"/>
      <c r="AP82" s="980"/>
      <c r="AQ82" s="980"/>
      <c r="AR82" s="980"/>
      <c r="AS82" s="980"/>
      <c r="AT82" s="980"/>
      <c r="AU82" s="980"/>
      <c r="AX82" s="990"/>
      <c r="AZ82" s="990"/>
      <c r="BC82" s="1021"/>
      <c r="BE82" s="1020"/>
    </row>
    <row r="83" spans="1:57" s="806" customFormat="1" ht="24" hidden="1" customHeight="1">
      <c r="A83" s="820">
        <v>62</v>
      </c>
      <c r="B83" s="836">
        <f>'2（収支報告書)'!A101</f>
        <v>0</v>
      </c>
      <c r="C83" s="849"/>
      <c r="D83" s="864" t="s">
        <v>622</v>
      </c>
      <c r="E83" s="874"/>
      <c r="F83" s="883" t="str">
        <f t="shared" si="18"/>
        <v xml:space="preserve"> </v>
      </c>
      <c r="G83" s="891" t="str">
        <f t="shared" si="19"/>
        <v xml:space="preserve"> </v>
      </c>
      <c r="H83" s="904"/>
      <c r="I83" s="904"/>
      <c r="J83" s="904"/>
      <c r="K83" s="904"/>
      <c r="L83" s="904"/>
      <c r="M83" s="917"/>
      <c r="N83" s="917"/>
      <c r="O83" s="927"/>
      <c r="P83" s="934"/>
      <c r="Q83" s="942" t="str">
        <f t="shared" si="20"/>
        <v/>
      </c>
      <c r="R83" s="947"/>
      <c r="S83" s="947"/>
      <c r="T83" s="947"/>
      <c r="U83" s="961"/>
      <c r="V83" s="800"/>
      <c r="AO83" s="980"/>
      <c r="AP83" s="980"/>
      <c r="AQ83" s="980"/>
      <c r="AR83" s="980"/>
      <c r="AS83" s="980"/>
      <c r="AT83" s="980"/>
      <c r="AU83" s="980"/>
      <c r="AX83" s="990"/>
      <c r="AZ83" s="990"/>
      <c r="BC83" s="1022"/>
      <c r="BE83" s="1036"/>
    </row>
    <row r="84" spans="1:57" s="806" customFormat="1" ht="24" hidden="1" customHeight="1">
      <c r="A84" s="820">
        <v>63</v>
      </c>
      <c r="B84" s="836">
        <f>'2（収支報告書)'!A102</f>
        <v>0</v>
      </c>
      <c r="C84" s="849"/>
      <c r="D84" s="864" t="s">
        <v>622</v>
      </c>
      <c r="E84" s="874"/>
      <c r="F84" s="883" t="str">
        <f t="shared" si="18"/>
        <v xml:space="preserve"> </v>
      </c>
      <c r="G84" s="891" t="str">
        <f t="shared" si="19"/>
        <v xml:space="preserve"> </v>
      </c>
      <c r="H84" s="904"/>
      <c r="I84" s="904"/>
      <c r="J84" s="904"/>
      <c r="K84" s="904"/>
      <c r="L84" s="904"/>
      <c r="M84" s="917"/>
      <c r="N84" s="917"/>
      <c r="O84" s="926"/>
      <c r="P84" s="933"/>
      <c r="Q84" s="942" t="str">
        <f t="shared" si="20"/>
        <v/>
      </c>
      <c r="R84" s="947"/>
      <c r="S84" s="947"/>
      <c r="T84" s="947"/>
      <c r="U84" s="961"/>
      <c r="V84" s="800"/>
      <c r="AO84" s="980"/>
      <c r="AP84" s="980"/>
      <c r="AQ84" s="980"/>
      <c r="AR84" s="980"/>
      <c r="AS84" s="980"/>
      <c r="AT84" s="980"/>
      <c r="AU84" s="980"/>
      <c r="AX84" s="990"/>
      <c r="AZ84" s="990"/>
      <c r="BC84" s="1020"/>
      <c r="BE84" s="1036"/>
    </row>
    <row r="85" spans="1:57" s="806" customFormat="1" ht="24" hidden="1" customHeight="1">
      <c r="A85" s="820">
        <v>64</v>
      </c>
      <c r="B85" s="836">
        <f>'2（収支報告書)'!A103</f>
        <v>0</v>
      </c>
      <c r="C85" s="849"/>
      <c r="D85" s="864" t="s">
        <v>622</v>
      </c>
      <c r="E85" s="874"/>
      <c r="F85" s="883" t="str">
        <f t="shared" si="18"/>
        <v xml:space="preserve"> </v>
      </c>
      <c r="G85" s="891" t="str">
        <f t="shared" si="19"/>
        <v xml:space="preserve"> </v>
      </c>
      <c r="H85" s="904"/>
      <c r="I85" s="904"/>
      <c r="J85" s="904"/>
      <c r="K85" s="904"/>
      <c r="L85" s="904"/>
      <c r="M85" s="917"/>
      <c r="N85" s="917"/>
      <c r="O85" s="927"/>
      <c r="P85" s="934"/>
      <c r="Q85" s="942" t="str">
        <f t="shared" si="20"/>
        <v/>
      </c>
      <c r="R85" s="947"/>
      <c r="S85" s="947"/>
      <c r="T85" s="947"/>
      <c r="U85" s="961"/>
      <c r="V85" s="800"/>
      <c r="AO85" s="980"/>
      <c r="AP85" s="980"/>
      <c r="AQ85" s="980"/>
      <c r="AR85" s="980"/>
      <c r="AS85" s="980"/>
      <c r="AT85" s="980"/>
      <c r="AU85" s="980"/>
      <c r="AY85" s="990"/>
      <c r="AZ85" s="990"/>
      <c r="BC85" s="990"/>
    </row>
    <row r="86" spans="1:57" s="806" customFormat="1" ht="24" hidden="1" customHeight="1">
      <c r="A86" s="820">
        <v>65</v>
      </c>
      <c r="B86" s="836">
        <f>'2（収支報告書)'!A104</f>
        <v>0</v>
      </c>
      <c r="C86" s="849"/>
      <c r="D86" s="864" t="s">
        <v>622</v>
      </c>
      <c r="E86" s="874"/>
      <c r="F86" s="883" t="str">
        <f t="shared" ref="F86:F91" si="21">IF(ISBLANK(E86)," ",ROUND(C86/E86,3))</f>
        <v xml:space="preserve"> </v>
      </c>
      <c r="G86" s="891" t="str">
        <f t="shared" ref="G86:G91" si="22">IF(ISBLANK(E86)," ",ROUND($AI$15*C86/E86,0))</f>
        <v xml:space="preserve"> </v>
      </c>
      <c r="H86" s="904"/>
      <c r="I86" s="904"/>
      <c r="J86" s="904"/>
      <c r="K86" s="904"/>
      <c r="L86" s="904"/>
      <c r="M86" s="917"/>
      <c r="N86" s="917"/>
      <c r="O86" s="927"/>
      <c r="P86" s="934"/>
      <c r="Q86" s="942" t="str">
        <f t="shared" ref="Q86:Q91" si="23">IF(ISBLANK(B86),"",IF(ISBLANK(E86),"",G86+O86))</f>
        <v/>
      </c>
      <c r="R86" s="947"/>
      <c r="S86" s="947"/>
      <c r="T86" s="947"/>
      <c r="U86" s="961"/>
      <c r="V86" s="800"/>
      <c r="AO86" s="980"/>
      <c r="AP86" s="980"/>
      <c r="AQ86" s="980"/>
      <c r="AR86" s="980"/>
      <c r="AS86" s="980"/>
      <c r="AT86" s="980"/>
      <c r="AU86" s="980"/>
      <c r="AY86" s="990"/>
      <c r="BC86" s="990"/>
    </row>
    <row r="87" spans="1:57" s="806" customFormat="1" ht="24" hidden="1" customHeight="1">
      <c r="A87" s="820">
        <v>66</v>
      </c>
      <c r="B87" s="836">
        <f>'2（収支報告書)'!A105</f>
        <v>0</v>
      </c>
      <c r="C87" s="849"/>
      <c r="D87" s="864" t="s">
        <v>622</v>
      </c>
      <c r="E87" s="874"/>
      <c r="F87" s="883" t="str">
        <f t="shared" si="21"/>
        <v xml:space="preserve"> </v>
      </c>
      <c r="G87" s="891" t="str">
        <f t="shared" si="22"/>
        <v xml:space="preserve"> </v>
      </c>
      <c r="H87" s="904"/>
      <c r="I87" s="904"/>
      <c r="J87" s="904"/>
      <c r="K87" s="904"/>
      <c r="L87" s="904"/>
      <c r="M87" s="917"/>
      <c r="N87" s="917"/>
      <c r="O87" s="927"/>
      <c r="P87" s="934"/>
      <c r="Q87" s="942" t="str">
        <f t="shared" si="23"/>
        <v/>
      </c>
      <c r="R87" s="947"/>
      <c r="S87" s="947"/>
      <c r="T87" s="947"/>
      <c r="U87" s="961"/>
      <c r="V87" s="800"/>
      <c r="AO87" s="980"/>
      <c r="AP87" s="980"/>
      <c r="AQ87" s="980"/>
      <c r="AR87" s="980"/>
      <c r="AS87" s="980"/>
      <c r="AT87" s="980"/>
      <c r="AU87" s="980"/>
      <c r="BB87" s="703"/>
      <c r="BC87" s="803"/>
      <c r="BD87" s="703"/>
      <c r="BE87" s="703"/>
    </row>
    <row r="88" spans="1:57" s="806" customFormat="1" ht="24" hidden="1" customHeight="1">
      <c r="A88" s="820">
        <v>67</v>
      </c>
      <c r="B88" s="836">
        <f>'2（収支報告書)'!A106</f>
        <v>0</v>
      </c>
      <c r="C88" s="849"/>
      <c r="D88" s="864" t="s">
        <v>622</v>
      </c>
      <c r="E88" s="874"/>
      <c r="F88" s="883" t="str">
        <f t="shared" si="21"/>
        <v xml:space="preserve"> </v>
      </c>
      <c r="G88" s="891" t="str">
        <f t="shared" si="22"/>
        <v xml:space="preserve"> </v>
      </c>
      <c r="H88" s="904"/>
      <c r="I88" s="904"/>
      <c r="J88" s="904"/>
      <c r="K88" s="904"/>
      <c r="L88" s="904"/>
      <c r="M88" s="917"/>
      <c r="N88" s="917"/>
      <c r="O88" s="927"/>
      <c r="P88" s="934"/>
      <c r="Q88" s="942" t="str">
        <f t="shared" si="23"/>
        <v/>
      </c>
      <c r="R88" s="947"/>
      <c r="S88" s="947"/>
      <c r="T88" s="947"/>
      <c r="U88" s="961"/>
      <c r="V88" s="800"/>
      <c r="AO88" s="980"/>
      <c r="AP88" s="980"/>
      <c r="AQ88" s="980"/>
      <c r="AR88" s="980"/>
      <c r="AS88" s="980"/>
      <c r="AT88" s="980"/>
      <c r="AU88" s="980"/>
      <c r="BB88" s="1007"/>
      <c r="BC88" s="1007"/>
      <c r="BD88" s="1007"/>
      <c r="BE88" s="1007"/>
    </row>
    <row r="89" spans="1:57" s="806" customFormat="1" ht="24" hidden="1" customHeight="1">
      <c r="A89" s="820">
        <v>68</v>
      </c>
      <c r="B89" s="836">
        <f>'2（収支報告書)'!A107</f>
        <v>0</v>
      </c>
      <c r="C89" s="849"/>
      <c r="D89" s="864" t="s">
        <v>622</v>
      </c>
      <c r="E89" s="874"/>
      <c r="F89" s="883" t="str">
        <f t="shared" si="21"/>
        <v xml:space="preserve"> </v>
      </c>
      <c r="G89" s="891" t="str">
        <f t="shared" si="22"/>
        <v xml:space="preserve"> </v>
      </c>
      <c r="H89" s="904"/>
      <c r="I89" s="904"/>
      <c r="J89" s="904"/>
      <c r="K89" s="904"/>
      <c r="L89" s="904"/>
      <c r="M89" s="917"/>
      <c r="N89" s="917"/>
      <c r="O89" s="927"/>
      <c r="P89" s="934"/>
      <c r="Q89" s="942" t="str">
        <f t="shared" si="23"/>
        <v/>
      </c>
      <c r="R89" s="947"/>
      <c r="S89" s="947"/>
      <c r="T89" s="947"/>
      <c r="U89" s="961"/>
      <c r="V89" s="800"/>
      <c r="AO89" s="980"/>
      <c r="AP89" s="980"/>
      <c r="AQ89" s="980"/>
      <c r="AR89" s="980"/>
      <c r="AS89" s="980"/>
      <c r="AT89" s="980"/>
      <c r="AU89" s="980"/>
      <c r="BB89" s="1007"/>
      <c r="BC89" s="1007"/>
      <c r="BD89" s="1007"/>
      <c r="BE89" s="1007"/>
    </row>
    <row r="90" spans="1:57" s="806" customFormat="1" ht="24" hidden="1" customHeight="1">
      <c r="A90" s="820">
        <v>69</v>
      </c>
      <c r="B90" s="836">
        <f>'2（収支報告書)'!A108</f>
        <v>0</v>
      </c>
      <c r="C90" s="849"/>
      <c r="D90" s="864" t="s">
        <v>622</v>
      </c>
      <c r="E90" s="874"/>
      <c r="F90" s="883" t="str">
        <f t="shared" si="21"/>
        <v xml:space="preserve"> </v>
      </c>
      <c r="G90" s="891" t="str">
        <f t="shared" si="22"/>
        <v xml:space="preserve"> </v>
      </c>
      <c r="H90" s="904"/>
      <c r="I90" s="904"/>
      <c r="J90" s="904"/>
      <c r="K90" s="904"/>
      <c r="L90" s="904"/>
      <c r="M90" s="917"/>
      <c r="N90" s="917"/>
      <c r="O90" s="927"/>
      <c r="P90" s="934"/>
      <c r="Q90" s="942" t="str">
        <f t="shared" si="23"/>
        <v/>
      </c>
      <c r="R90" s="947"/>
      <c r="S90" s="947"/>
      <c r="T90" s="947"/>
      <c r="U90" s="961"/>
      <c r="V90" s="800"/>
      <c r="AO90" s="980"/>
      <c r="AP90" s="980"/>
      <c r="AQ90" s="980"/>
      <c r="AR90" s="980"/>
      <c r="AS90" s="980"/>
      <c r="AT90" s="980"/>
      <c r="AU90" s="980"/>
      <c r="BB90" s="1007"/>
      <c r="BC90" s="1007"/>
      <c r="BD90" s="1007"/>
      <c r="BE90" s="1007"/>
    </row>
    <row r="91" spans="1:57" s="806" customFormat="1" ht="24" hidden="1" customHeight="1">
      <c r="A91" s="820">
        <v>70</v>
      </c>
      <c r="B91" s="836">
        <f>'2（収支報告書)'!A109</f>
        <v>0</v>
      </c>
      <c r="C91" s="850"/>
      <c r="D91" s="865" t="s">
        <v>622</v>
      </c>
      <c r="E91" s="850"/>
      <c r="F91" s="883" t="str">
        <f t="shared" si="21"/>
        <v xml:space="preserve"> </v>
      </c>
      <c r="G91" s="891" t="str">
        <f t="shared" si="22"/>
        <v xml:space="preserve"> </v>
      </c>
      <c r="H91" s="904"/>
      <c r="I91" s="904"/>
      <c r="J91" s="904"/>
      <c r="K91" s="904"/>
      <c r="L91" s="904"/>
      <c r="M91" s="918"/>
      <c r="N91" s="918"/>
      <c r="O91" s="928"/>
      <c r="P91" s="935"/>
      <c r="Q91" s="942" t="str">
        <f t="shared" si="23"/>
        <v/>
      </c>
      <c r="R91" s="947"/>
      <c r="S91" s="947"/>
      <c r="T91" s="947"/>
      <c r="U91" s="961"/>
      <c r="V91" s="800"/>
      <c r="AO91" s="980"/>
      <c r="AP91" s="980"/>
      <c r="AQ91" s="980"/>
      <c r="AR91" s="980"/>
      <c r="AS91" s="980"/>
      <c r="AT91" s="980"/>
      <c r="AU91" s="980"/>
      <c r="BB91" s="1007"/>
      <c r="BC91" s="1007"/>
      <c r="BD91" s="1007"/>
      <c r="BE91" s="1007"/>
    </row>
    <row r="92" spans="1:57" s="806" customFormat="1" ht="24" customHeight="1">
      <c r="A92" s="821"/>
      <c r="B92" s="837" t="s">
        <v>293</v>
      </c>
      <c r="C92" s="851">
        <f>SUM(C22:C91)</f>
        <v>0</v>
      </c>
      <c r="D92" s="866"/>
      <c r="E92" s="875"/>
      <c r="F92" s="884">
        <f>SUM(F22:F91)</f>
        <v>0</v>
      </c>
      <c r="G92" s="892">
        <f>SUM(G22:G91)</f>
        <v>0</v>
      </c>
      <c r="H92" s="905"/>
      <c r="I92" s="905"/>
      <c r="J92" s="905"/>
      <c r="K92" s="905"/>
      <c r="L92" s="905"/>
      <c r="M92" s="919"/>
      <c r="N92" s="919"/>
      <c r="O92" s="929">
        <f>SUM(O22:P91)</f>
        <v>0</v>
      </c>
      <c r="P92" s="936"/>
      <c r="Q92" s="943">
        <f>SUM(Q22:U91)</f>
        <v>0</v>
      </c>
      <c r="R92" s="948"/>
      <c r="S92" s="948"/>
      <c r="T92" s="948"/>
      <c r="U92" s="962"/>
      <c r="V92" s="800"/>
      <c r="AO92" s="980"/>
      <c r="AP92" s="980"/>
      <c r="AQ92" s="980"/>
      <c r="AR92" s="980"/>
      <c r="AS92" s="980"/>
      <c r="AT92" s="980"/>
      <c r="AU92" s="980"/>
      <c r="BB92" s="1007"/>
      <c r="BC92" s="1007"/>
      <c r="BD92" s="1007"/>
      <c r="BE92" s="1007"/>
    </row>
    <row r="93" spans="1:57" s="703" customFormat="1" ht="18.75">
      <c r="A93" s="822"/>
      <c r="B93" s="822"/>
      <c r="C93" s="852"/>
      <c r="D93" s="852"/>
      <c r="E93" s="852"/>
      <c r="F93" s="885"/>
      <c r="G93" s="893"/>
      <c r="H93" s="893"/>
      <c r="I93" s="893"/>
      <c r="J93" s="893"/>
      <c r="K93" s="893"/>
      <c r="L93" s="822"/>
      <c r="M93" s="822"/>
      <c r="N93" s="822"/>
      <c r="O93" s="822"/>
      <c r="P93" s="822"/>
      <c r="Q93" s="944"/>
      <c r="R93" s="944"/>
      <c r="S93" s="944"/>
      <c r="T93" s="944"/>
      <c r="U93" s="944"/>
      <c r="V93" s="73"/>
      <c r="AO93" s="802"/>
      <c r="AP93" s="802"/>
      <c r="AQ93" s="802"/>
      <c r="AR93" s="802"/>
      <c r="AS93" s="802"/>
      <c r="AT93" s="802"/>
      <c r="AU93" s="802"/>
      <c r="BB93" s="1007"/>
      <c r="BC93" s="1007"/>
      <c r="BD93" s="1007"/>
      <c r="BE93" s="1007"/>
    </row>
    <row r="94" spans="1:57" ht="92.4" hidden="1" customHeight="1">
      <c r="A94" s="823"/>
      <c r="B94" s="838" t="s">
        <v>584</v>
      </c>
      <c r="C94" s="853" t="s">
        <v>65</v>
      </c>
      <c r="D94" s="853" t="s">
        <v>546</v>
      </c>
      <c r="E94" s="853" t="s">
        <v>346</v>
      </c>
      <c r="F94" s="853"/>
      <c r="G94" s="853" t="s">
        <v>667</v>
      </c>
      <c r="H94" s="906"/>
      <c r="I94" s="906"/>
      <c r="J94" s="906"/>
      <c r="K94" s="906"/>
    </row>
    <row r="95" spans="1:57" ht="16.2" hidden="1">
      <c r="A95" s="823"/>
      <c r="B95" s="839" t="s">
        <v>585</v>
      </c>
      <c r="C95" s="854" t="s">
        <v>638</v>
      </c>
      <c r="D95" s="867">
        <v>4</v>
      </c>
      <c r="E95" s="867">
        <v>4</v>
      </c>
      <c r="F95" s="867"/>
      <c r="G95" s="894">
        <v>0.25</v>
      </c>
      <c r="H95" s="907"/>
      <c r="I95" s="907"/>
      <c r="J95" s="907"/>
      <c r="K95" s="907"/>
    </row>
    <row r="96" spans="1:57" ht="16.2" hidden="1">
      <c r="A96" s="823"/>
      <c r="B96" s="839" t="s">
        <v>587</v>
      </c>
      <c r="C96" s="854" t="s">
        <v>563</v>
      </c>
      <c r="D96" s="867">
        <v>4</v>
      </c>
      <c r="E96" s="867">
        <v>7</v>
      </c>
      <c r="F96" s="867"/>
      <c r="G96" s="894">
        <v>0.25</v>
      </c>
      <c r="H96" s="907"/>
      <c r="I96" s="907"/>
      <c r="J96" s="907"/>
      <c r="K96" s="907"/>
    </row>
    <row r="97" spans="1:11" ht="16.2" hidden="1">
      <c r="A97" s="823"/>
      <c r="B97" s="839" t="s">
        <v>132</v>
      </c>
      <c r="C97" s="854" t="s">
        <v>345</v>
      </c>
      <c r="D97" s="867">
        <v>5</v>
      </c>
      <c r="E97" s="867">
        <v>7</v>
      </c>
      <c r="F97" s="867"/>
      <c r="G97" s="894">
        <v>0.2</v>
      </c>
      <c r="H97" s="907"/>
      <c r="I97" s="907"/>
      <c r="J97" s="907"/>
      <c r="K97" s="907"/>
    </row>
    <row r="98" spans="1:11" ht="32.4" hidden="1">
      <c r="A98" s="823"/>
      <c r="B98" s="839" t="s">
        <v>469</v>
      </c>
      <c r="C98" s="854" t="s">
        <v>367</v>
      </c>
      <c r="D98" s="867">
        <v>5</v>
      </c>
      <c r="E98" s="867">
        <v>7</v>
      </c>
      <c r="F98" s="867"/>
      <c r="G98" s="894">
        <v>0.2</v>
      </c>
      <c r="H98" s="907"/>
      <c r="I98" s="907"/>
      <c r="J98" s="907"/>
      <c r="K98" s="907"/>
    </row>
    <row r="99" spans="1:11" ht="32.4" hidden="1">
      <c r="A99" s="823"/>
      <c r="B99" s="839" t="s">
        <v>91</v>
      </c>
      <c r="C99" s="854" t="s">
        <v>639</v>
      </c>
      <c r="D99" s="867">
        <v>5</v>
      </c>
      <c r="E99" s="867">
        <v>7</v>
      </c>
      <c r="F99" s="867"/>
      <c r="G99" s="894">
        <v>0.2</v>
      </c>
      <c r="H99" s="907"/>
      <c r="I99" s="907"/>
      <c r="J99" s="907"/>
      <c r="K99" s="907"/>
    </row>
    <row r="100" spans="1:11" ht="32.4" hidden="1">
      <c r="A100" s="823"/>
      <c r="B100" s="839" t="s">
        <v>589</v>
      </c>
      <c r="C100" s="854" t="s">
        <v>640</v>
      </c>
      <c r="D100" s="867">
        <v>5</v>
      </c>
      <c r="E100" s="867">
        <v>7</v>
      </c>
      <c r="F100" s="867"/>
      <c r="G100" s="894">
        <v>0.2</v>
      </c>
      <c r="H100" s="907"/>
      <c r="I100" s="907"/>
      <c r="J100" s="907"/>
      <c r="K100" s="907"/>
    </row>
    <row r="101" spans="1:11" ht="16.2" hidden="1">
      <c r="A101" s="823"/>
      <c r="B101" s="839" t="s">
        <v>591</v>
      </c>
      <c r="C101" s="854" t="s">
        <v>407</v>
      </c>
      <c r="D101" s="867">
        <v>5</v>
      </c>
      <c r="E101" s="867">
        <v>7</v>
      </c>
      <c r="F101" s="867"/>
      <c r="G101" s="894">
        <v>0.2</v>
      </c>
      <c r="H101" s="907"/>
      <c r="I101" s="907"/>
      <c r="J101" s="907"/>
      <c r="K101" s="907"/>
    </row>
    <row r="102" spans="1:11" ht="16.2" hidden="1">
      <c r="A102" s="823"/>
      <c r="B102" s="839" t="s">
        <v>371</v>
      </c>
      <c r="C102" s="854" t="s">
        <v>337</v>
      </c>
      <c r="D102" s="867">
        <v>5</v>
      </c>
      <c r="E102" s="867">
        <v>7</v>
      </c>
      <c r="F102" s="867"/>
      <c r="G102" s="894">
        <v>0.2</v>
      </c>
      <c r="H102" s="907"/>
      <c r="I102" s="907"/>
      <c r="J102" s="907"/>
      <c r="K102" s="907"/>
    </row>
    <row r="103" spans="1:11" ht="32.4" hidden="1">
      <c r="A103" s="823"/>
      <c r="B103" s="839" t="s">
        <v>593</v>
      </c>
      <c r="C103" s="854" t="s">
        <v>252</v>
      </c>
      <c r="D103" s="867">
        <v>5</v>
      </c>
      <c r="E103" s="867">
        <v>7</v>
      </c>
      <c r="F103" s="867"/>
      <c r="G103" s="894">
        <v>0.2</v>
      </c>
      <c r="H103" s="907"/>
      <c r="I103" s="907"/>
      <c r="J103" s="907"/>
      <c r="K103" s="907"/>
    </row>
    <row r="104" spans="1:11" ht="16.2" hidden="1">
      <c r="A104" s="823"/>
      <c r="B104" s="839" t="s">
        <v>555</v>
      </c>
      <c r="C104" s="854" t="s">
        <v>615</v>
      </c>
      <c r="D104" s="867">
        <v>5</v>
      </c>
      <c r="E104" s="867">
        <v>7</v>
      </c>
      <c r="F104" s="867"/>
      <c r="G104" s="894">
        <v>0.2</v>
      </c>
      <c r="H104" s="907"/>
      <c r="I104" s="907"/>
      <c r="J104" s="907"/>
      <c r="K104" s="907"/>
    </row>
    <row r="105" spans="1:11" ht="16.2" hidden="1">
      <c r="A105" s="823"/>
      <c r="B105" s="839" t="s">
        <v>595</v>
      </c>
      <c r="C105" s="854" t="s">
        <v>431</v>
      </c>
      <c r="D105" s="867">
        <v>5</v>
      </c>
      <c r="E105" s="867">
        <v>7</v>
      </c>
      <c r="F105" s="867"/>
      <c r="G105" s="894">
        <v>0.2</v>
      </c>
      <c r="H105" s="907"/>
      <c r="I105" s="907"/>
      <c r="J105" s="907"/>
      <c r="K105" s="907"/>
    </row>
    <row r="106" spans="1:11" ht="32.4" hidden="1">
      <c r="A106" s="823"/>
      <c r="B106" s="839" t="s">
        <v>545</v>
      </c>
      <c r="C106" s="854" t="s">
        <v>561</v>
      </c>
      <c r="D106" s="867">
        <v>5</v>
      </c>
      <c r="E106" s="867">
        <v>7</v>
      </c>
      <c r="F106" s="867"/>
      <c r="G106" s="894">
        <v>0.2</v>
      </c>
      <c r="H106" s="907"/>
      <c r="I106" s="907"/>
      <c r="J106" s="907"/>
      <c r="K106" s="907"/>
    </row>
    <row r="107" spans="1:11" ht="32.4" hidden="1">
      <c r="A107" s="823"/>
      <c r="B107" s="839" t="s">
        <v>597</v>
      </c>
      <c r="C107" s="854" t="s">
        <v>641</v>
      </c>
      <c r="D107" s="867">
        <v>5</v>
      </c>
      <c r="E107" s="867">
        <v>7</v>
      </c>
      <c r="F107" s="867"/>
      <c r="G107" s="894">
        <v>0.2</v>
      </c>
      <c r="H107" s="907"/>
      <c r="I107" s="907"/>
      <c r="J107" s="907"/>
      <c r="K107" s="907"/>
    </row>
    <row r="108" spans="1:11" ht="16.2" hidden="1">
      <c r="A108" s="823"/>
      <c r="B108" s="839" t="s">
        <v>358</v>
      </c>
      <c r="C108" s="854" t="s">
        <v>643</v>
      </c>
      <c r="D108" s="867">
        <v>5</v>
      </c>
      <c r="E108" s="867">
        <v>7</v>
      </c>
      <c r="F108" s="867"/>
      <c r="G108" s="894">
        <v>0.2</v>
      </c>
      <c r="H108" s="907"/>
      <c r="I108" s="907"/>
      <c r="J108" s="907"/>
      <c r="K108" s="907"/>
    </row>
    <row r="109" spans="1:11" ht="16.2" hidden="1">
      <c r="A109" s="823"/>
      <c r="B109" s="839" t="s">
        <v>598</v>
      </c>
      <c r="C109" s="854" t="s">
        <v>6</v>
      </c>
      <c r="D109" s="867">
        <v>8</v>
      </c>
      <c r="E109" s="867">
        <v>7</v>
      </c>
      <c r="F109" s="867"/>
      <c r="G109" s="894">
        <v>0.125</v>
      </c>
      <c r="H109" s="907"/>
      <c r="I109" s="907"/>
      <c r="J109" s="907"/>
      <c r="K109" s="907"/>
    </row>
    <row r="110" spans="1:11" ht="16.2" hidden="1">
      <c r="A110" s="823"/>
      <c r="B110" s="839" t="s">
        <v>583</v>
      </c>
      <c r="C110" s="854" t="s">
        <v>361</v>
      </c>
      <c r="D110" s="867">
        <v>8</v>
      </c>
      <c r="E110" s="867">
        <v>7</v>
      </c>
      <c r="F110" s="867"/>
      <c r="G110" s="894">
        <v>0.125</v>
      </c>
      <c r="H110" s="907"/>
      <c r="I110" s="907"/>
      <c r="J110" s="907"/>
      <c r="K110" s="907"/>
    </row>
    <row r="111" spans="1:11" ht="32.4" hidden="1">
      <c r="A111" s="823"/>
      <c r="B111" s="839" t="s">
        <v>599</v>
      </c>
      <c r="C111" s="854" t="s">
        <v>391</v>
      </c>
      <c r="D111" s="867">
        <v>8</v>
      </c>
      <c r="E111" s="867">
        <v>7</v>
      </c>
      <c r="F111" s="867"/>
      <c r="G111" s="894">
        <v>0.125</v>
      </c>
      <c r="H111" s="907"/>
      <c r="I111" s="907"/>
      <c r="J111" s="907"/>
      <c r="K111" s="907"/>
    </row>
    <row r="112" spans="1:11" ht="32.4" hidden="1">
      <c r="A112" s="823"/>
      <c r="B112" s="839" t="s">
        <v>602</v>
      </c>
      <c r="C112" s="854" t="s">
        <v>574</v>
      </c>
      <c r="D112" s="867">
        <v>8</v>
      </c>
      <c r="E112" s="867">
        <v>7</v>
      </c>
      <c r="F112" s="867"/>
      <c r="G112" s="894">
        <v>0.125</v>
      </c>
      <c r="H112" s="907"/>
      <c r="I112" s="907"/>
      <c r="J112" s="907"/>
      <c r="K112" s="907"/>
    </row>
    <row r="113" spans="1:11" ht="16.2" hidden="1">
      <c r="A113" s="823"/>
      <c r="B113" s="839" t="s">
        <v>520</v>
      </c>
      <c r="C113" s="854" t="s">
        <v>596</v>
      </c>
      <c r="D113" s="867">
        <v>8</v>
      </c>
      <c r="E113" s="867">
        <v>7</v>
      </c>
      <c r="F113" s="867"/>
      <c r="G113" s="894">
        <v>0.125</v>
      </c>
      <c r="H113" s="907"/>
      <c r="I113" s="907"/>
      <c r="J113" s="907"/>
      <c r="K113" s="907"/>
    </row>
    <row r="114" spans="1:11" ht="16.2" hidden="1">
      <c r="A114" s="823"/>
      <c r="B114" s="839" t="s">
        <v>605</v>
      </c>
      <c r="C114" s="854" t="s">
        <v>347</v>
      </c>
      <c r="D114" s="867">
        <v>5</v>
      </c>
      <c r="E114" s="867">
        <v>7</v>
      </c>
      <c r="F114" s="867"/>
      <c r="G114" s="894">
        <v>0.2</v>
      </c>
      <c r="H114" s="907"/>
      <c r="I114" s="907"/>
      <c r="J114" s="907"/>
      <c r="K114" s="907"/>
    </row>
    <row r="115" spans="1:11" ht="32.4" hidden="1">
      <c r="A115" s="823"/>
      <c r="B115" s="839" t="s">
        <v>581</v>
      </c>
      <c r="C115" s="854">
        <v>311</v>
      </c>
      <c r="D115" s="867">
        <v>5</v>
      </c>
      <c r="E115" s="867">
        <v>7</v>
      </c>
      <c r="F115" s="867"/>
      <c r="G115" s="894">
        <v>0.2</v>
      </c>
      <c r="H115" s="907"/>
      <c r="I115" s="907"/>
      <c r="J115" s="907"/>
      <c r="K115" s="907"/>
    </row>
    <row r="116" spans="1:11" ht="16.2" hidden="1">
      <c r="A116" s="823"/>
      <c r="B116" s="839" t="s">
        <v>82</v>
      </c>
      <c r="C116" s="854" t="s">
        <v>114</v>
      </c>
      <c r="D116" s="867">
        <v>5</v>
      </c>
      <c r="E116" s="867">
        <v>7</v>
      </c>
      <c r="F116" s="867"/>
      <c r="G116" s="894">
        <v>0.2</v>
      </c>
      <c r="H116" s="907"/>
      <c r="I116" s="907"/>
      <c r="J116" s="907"/>
      <c r="K116" s="907"/>
    </row>
    <row r="117" spans="1:11" ht="16.2" hidden="1">
      <c r="A117" s="823"/>
      <c r="B117" s="839" t="s">
        <v>606</v>
      </c>
      <c r="C117" s="854" t="s">
        <v>645</v>
      </c>
      <c r="D117" s="867">
        <v>5</v>
      </c>
      <c r="E117" s="867">
        <v>7</v>
      </c>
      <c r="F117" s="867"/>
      <c r="G117" s="894">
        <v>0.2</v>
      </c>
      <c r="H117" s="907"/>
      <c r="I117" s="907"/>
      <c r="J117" s="907"/>
      <c r="K117" s="907"/>
    </row>
    <row r="118" spans="1:11" ht="16.2" hidden="1">
      <c r="A118" s="823"/>
      <c r="B118" s="839" t="s">
        <v>580</v>
      </c>
      <c r="C118" s="854" t="s">
        <v>334</v>
      </c>
      <c r="D118" s="867">
        <v>3</v>
      </c>
      <c r="E118" s="867">
        <v>7</v>
      </c>
      <c r="F118" s="867"/>
      <c r="G118" s="894">
        <v>0.33300000000000002</v>
      </c>
      <c r="H118" s="907"/>
      <c r="I118" s="907"/>
      <c r="J118" s="907"/>
      <c r="K118" s="907"/>
    </row>
    <row r="119" spans="1:11" ht="16.2" hidden="1">
      <c r="A119" s="823"/>
      <c r="B119" s="839" t="s">
        <v>607</v>
      </c>
      <c r="C119" s="854">
        <v>331</v>
      </c>
      <c r="D119" s="867">
        <v>5</v>
      </c>
      <c r="E119" s="867">
        <v>7</v>
      </c>
      <c r="F119" s="867"/>
      <c r="G119" s="894">
        <v>0.2</v>
      </c>
      <c r="H119" s="907"/>
      <c r="I119" s="907"/>
      <c r="J119" s="907"/>
      <c r="K119" s="907"/>
    </row>
    <row r="120" spans="1:11" ht="16.2" hidden="1">
      <c r="A120" s="823"/>
      <c r="B120" s="839" t="s">
        <v>693</v>
      </c>
      <c r="C120" s="855"/>
      <c r="D120" s="867">
        <v>5</v>
      </c>
      <c r="E120" s="867">
        <v>7</v>
      </c>
      <c r="F120" s="867"/>
      <c r="G120" s="894">
        <v>0.2</v>
      </c>
      <c r="H120" s="907"/>
      <c r="I120" s="907"/>
      <c r="J120" s="907"/>
      <c r="K120" s="907"/>
    </row>
    <row r="121" spans="1:11" ht="16.2" hidden="1">
      <c r="A121" s="823"/>
      <c r="B121" s="839" t="s">
        <v>344</v>
      </c>
      <c r="C121" s="854" t="s">
        <v>49</v>
      </c>
      <c r="D121" s="867">
        <v>10</v>
      </c>
      <c r="E121" s="867">
        <v>7</v>
      </c>
      <c r="F121" s="867"/>
      <c r="G121" s="894">
        <v>0.1</v>
      </c>
      <c r="H121" s="907"/>
      <c r="I121" s="907"/>
      <c r="J121" s="907"/>
      <c r="K121" s="907"/>
    </row>
    <row r="122" spans="1:11" ht="16.2" hidden="1">
      <c r="A122" s="823"/>
      <c r="B122" s="839" t="s">
        <v>340</v>
      </c>
      <c r="C122" s="854" t="s">
        <v>646</v>
      </c>
      <c r="D122" s="867">
        <v>8</v>
      </c>
      <c r="E122" s="867">
        <v>7</v>
      </c>
      <c r="F122" s="867"/>
      <c r="G122" s="894">
        <v>0.125</v>
      </c>
      <c r="H122" s="907"/>
      <c r="I122" s="907"/>
      <c r="J122" s="907"/>
      <c r="K122" s="907"/>
    </row>
    <row r="123" spans="1:11" ht="16.2" hidden="1">
      <c r="A123" s="823"/>
      <c r="B123" s="839" t="s">
        <v>608</v>
      </c>
      <c r="C123" s="854" t="s">
        <v>647</v>
      </c>
      <c r="D123" s="867">
        <v>5</v>
      </c>
      <c r="E123" s="867">
        <v>7</v>
      </c>
      <c r="F123" s="867"/>
      <c r="G123" s="894">
        <v>0.2</v>
      </c>
      <c r="H123" s="907"/>
      <c r="I123" s="907"/>
      <c r="J123" s="907"/>
      <c r="K123" s="907"/>
    </row>
    <row r="124" spans="1:11" ht="32.4" hidden="1">
      <c r="A124" s="823"/>
      <c r="B124" s="839" t="s">
        <v>570</v>
      </c>
      <c r="C124" s="854" t="s">
        <v>609</v>
      </c>
      <c r="D124" s="867">
        <v>5</v>
      </c>
      <c r="E124" s="867">
        <v>7</v>
      </c>
      <c r="F124" s="867"/>
      <c r="G124" s="894">
        <v>0.2</v>
      </c>
      <c r="H124" s="907"/>
      <c r="I124" s="907"/>
      <c r="J124" s="907"/>
      <c r="K124" s="907"/>
    </row>
    <row r="125" spans="1:11" ht="16.2" hidden="1">
      <c r="A125" s="823"/>
      <c r="B125" s="839" t="s">
        <v>610</v>
      </c>
      <c r="C125" s="854" t="s">
        <v>117</v>
      </c>
      <c r="D125" s="867">
        <v>4</v>
      </c>
      <c r="E125" s="867">
        <v>7</v>
      </c>
      <c r="F125" s="867"/>
      <c r="G125" s="894">
        <v>0.25</v>
      </c>
      <c r="H125" s="907"/>
      <c r="I125" s="907"/>
      <c r="J125" s="907"/>
      <c r="K125" s="907"/>
    </row>
    <row r="126" spans="1:11" ht="16.2" hidden="1">
      <c r="A126" s="823"/>
      <c r="B126" s="839" t="s">
        <v>611</v>
      </c>
      <c r="C126" s="854" t="s">
        <v>648</v>
      </c>
      <c r="D126" s="867">
        <v>5</v>
      </c>
      <c r="E126" s="867">
        <v>7</v>
      </c>
      <c r="F126" s="867"/>
      <c r="G126" s="894">
        <v>0.2</v>
      </c>
      <c r="H126" s="907"/>
      <c r="I126" s="907"/>
      <c r="J126" s="907"/>
      <c r="K126" s="907"/>
    </row>
    <row r="127" spans="1:11" ht="16.2" hidden="1">
      <c r="A127" s="823"/>
      <c r="B127" s="839" t="s">
        <v>567</v>
      </c>
      <c r="C127" s="854" t="s">
        <v>544</v>
      </c>
      <c r="D127" s="867">
        <v>5</v>
      </c>
      <c r="E127" s="867">
        <v>7</v>
      </c>
      <c r="F127" s="867"/>
      <c r="G127" s="894">
        <v>0.2</v>
      </c>
      <c r="H127" s="907"/>
      <c r="I127" s="907"/>
      <c r="J127" s="907"/>
      <c r="K127" s="907"/>
    </row>
    <row r="128" spans="1:11" ht="16.2" hidden="1">
      <c r="A128" s="823"/>
      <c r="B128" s="839" t="s">
        <v>81</v>
      </c>
      <c r="C128" s="854" t="s">
        <v>649</v>
      </c>
      <c r="D128" s="867">
        <v>5</v>
      </c>
      <c r="E128" s="867">
        <v>7</v>
      </c>
      <c r="F128" s="867"/>
      <c r="G128" s="894">
        <v>0.2</v>
      </c>
      <c r="H128" s="907"/>
      <c r="I128" s="907"/>
      <c r="J128" s="907"/>
      <c r="K128" s="907"/>
    </row>
    <row r="129" spans="1:11" ht="16.2" hidden="1">
      <c r="A129" s="823"/>
      <c r="B129" s="839" t="s">
        <v>612</v>
      </c>
      <c r="C129" s="854" t="s">
        <v>651</v>
      </c>
      <c r="D129" s="867">
        <v>5</v>
      </c>
      <c r="E129" s="867">
        <v>7</v>
      </c>
      <c r="F129" s="867"/>
      <c r="G129" s="894">
        <v>0.2</v>
      </c>
      <c r="H129" s="907"/>
      <c r="I129" s="907"/>
      <c r="J129" s="907"/>
      <c r="K129" s="907"/>
    </row>
    <row r="130" spans="1:11" ht="16.2" hidden="1">
      <c r="A130" s="823"/>
      <c r="B130" s="839" t="s">
        <v>613</v>
      </c>
      <c r="C130" s="854" t="s">
        <v>652</v>
      </c>
      <c r="D130" s="867">
        <v>5</v>
      </c>
      <c r="E130" s="867">
        <v>7</v>
      </c>
      <c r="F130" s="867"/>
      <c r="G130" s="894">
        <v>0.2</v>
      </c>
      <c r="H130" s="907"/>
      <c r="I130" s="907"/>
      <c r="J130" s="907"/>
      <c r="K130" s="907"/>
    </row>
    <row r="131" spans="1:11" ht="16.2" hidden="1">
      <c r="A131" s="823"/>
      <c r="B131" s="839" t="s">
        <v>601</v>
      </c>
      <c r="C131" s="854" t="s">
        <v>191</v>
      </c>
      <c r="D131" s="867">
        <v>5</v>
      </c>
      <c r="E131" s="867">
        <v>7</v>
      </c>
      <c r="F131" s="867"/>
      <c r="G131" s="894">
        <v>0.2</v>
      </c>
      <c r="H131" s="907"/>
      <c r="I131" s="907"/>
      <c r="J131" s="907"/>
      <c r="K131" s="907"/>
    </row>
    <row r="132" spans="1:11" ht="16.2" hidden="1">
      <c r="A132" s="823"/>
      <c r="B132" s="839" t="s">
        <v>131</v>
      </c>
      <c r="C132" s="854" t="s">
        <v>653</v>
      </c>
      <c r="D132" s="867">
        <v>5</v>
      </c>
      <c r="E132" s="867">
        <v>7</v>
      </c>
      <c r="F132" s="867"/>
      <c r="G132" s="894">
        <v>0.2</v>
      </c>
      <c r="H132" s="907"/>
      <c r="I132" s="907"/>
      <c r="J132" s="907"/>
      <c r="K132" s="907"/>
    </row>
    <row r="133" spans="1:11" ht="16.2" hidden="1">
      <c r="A133" s="823"/>
      <c r="B133" s="839" t="s">
        <v>194</v>
      </c>
      <c r="C133" s="854" t="s">
        <v>528</v>
      </c>
      <c r="D133" s="867">
        <v>5</v>
      </c>
      <c r="E133" s="867">
        <v>7</v>
      </c>
      <c r="F133" s="867"/>
      <c r="G133" s="894">
        <v>0.2</v>
      </c>
      <c r="H133" s="907"/>
      <c r="I133" s="907"/>
      <c r="J133" s="907"/>
      <c r="K133" s="907"/>
    </row>
    <row r="134" spans="1:11" ht="16.2" hidden="1">
      <c r="A134" s="823"/>
      <c r="B134" s="839" t="s">
        <v>417</v>
      </c>
      <c r="C134" s="854" t="s">
        <v>373</v>
      </c>
      <c r="D134" s="867">
        <v>4</v>
      </c>
      <c r="E134" s="867">
        <v>7</v>
      </c>
      <c r="F134" s="867"/>
      <c r="G134" s="894">
        <v>0.25</v>
      </c>
      <c r="H134" s="907"/>
      <c r="I134" s="907"/>
      <c r="J134" s="907"/>
      <c r="K134" s="907"/>
    </row>
    <row r="135" spans="1:11" ht="16.2" hidden="1">
      <c r="A135" s="823"/>
      <c r="B135" s="839" t="s">
        <v>473</v>
      </c>
      <c r="C135" s="854" t="s">
        <v>290</v>
      </c>
      <c r="D135" s="867">
        <v>5</v>
      </c>
      <c r="E135" s="867">
        <v>7</v>
      </c>
      <c r="F135" s="867"/>
      <c r="G135" s="894">
        <v>0.2</v>
      </c>
      <c r="H135" s="907"/>
      <c r="I135" s="907"/>
      <c r="J135" s="907"/>
      <c r="K135" s="907"/>
    </row>
    <row r="136" spans="1:11" ht="16.2" hidden="1">
      <c r="A136" s="823"/>
      <c r="B136" s="839" t="s">
        <v>356</v>
      </c>
      <c r="C136" s="854" t="s">
        <v>123</v>
      </c>
      <c r="D136" s="867">
        <v>10</v>
      </c>
      <c r="E136" s="867">
        <v>7</v>
      </c>
      <c r="F136" s="867"/>
      <c r="G136" s="894">
        <v>0.1</v>
      </c>
      <c r="H136" s="907"/>
      <c r="I136" s="907"/>
      <c r="J136" s="907"/>
      <c r="K136" s="907"/>
    </row>
    <row r="137" spans="1:11" ht="16.2" hidden="1">
      <c r="A137" s="823"/>
      <c r="B137" s="839" t="s">
        <v>588</v>
      </c>
      <c r="C137" s="854" t="s">
        <v>225</v>
      </c>
      <c r="D137" s="867">
        <v>8</v>
      </c>
      <c r="E137" s="867">
        <v>7</v>
      </c>
      <c r="F137" s="867"/>
      <c r="G137" s="894">
        <v>0.125</v>
      </c>
      <c r="H137" s="907"/>
      <c r="I137" s="907"/>
      <c r="J137" s="907"/>
      <c r="K137" s="907"/>
    </row>
    <row r="138" spans="1:11" ht="16.2" hidden="1">
      <c r="A138" s="823"/>
      <c r="B138" s="839" t="s">
        <v>441</v>
      </c>
      <c r="C138" s="854" t="s">
        <v>421</v>
      </c>
      <c r="D138" s="867">
        <v>5</v>
      </c>
      <c r="E138" s="867">
        <v>7</v>
      </c>
      <c r="F138" s="867"/>
      <c r="G138" s="894">
        <v>0.2</v>
      </c>
      <c r="H138" s="907"/>
      <c r="I138" s="907"/>
      <c r="J138" s="907"/>
      <c r="K138" s="907"/>
    </row>
    <row r="139" spans="1:11" ht="16.2" hidden="1">
      <c r="A139" s="823"/>
      <c r="B139" s="839" t="s">
        <v>381</v>
      </c>
      <c r="C139" s="854" t="s">
        <v>654</v>
      </c>
      <c r="D139" s="867">
        <v>5</v>
      </c>
      <c r="E139" s="867">
        <v>7</v>
      </c>
      <c r="F139" s="867"/>
      <c r="G139" s="894">
        <v>0.2</v>
      </c>
      <c r="H139" s="907"/>
      <c r="I139" s="907"/>
      <c r="J139" s="907"/>
      <c r="K139" s="907"/>
    </row>
    <row r="140" spans="1:11" ht="16.2" hidden="1">
      <c r="A140" s="823"/>
      <c r="B140" s="839" t="s">
        <v>401</v>
      </c>
      <c r="C140" s="854" t="s">
        <v>275</v>
      </c>
      <c r="D140" s="867">
        <v>8</v>
      </c>
      <c r="E140" s="867">
        <v>7</v>
      </c>
      <c r="F140" s="867"/>
      <c r="G140" s="894">
        <v>0.125</v>
      </c>
      <c r="H140" s="907"/>
      <c r="I140" s="907"/>
      <c r="J140" s="907"/>
      <c r="K140" s="907"/>
    </row>
    <row r="141" spans="1:11" ht="16.2" hidden="1">
      <c r="A141" s="823"/>
      <c r="B141" s="839" t="s">
        <v>220</v>
      </c>
      <c r="C141" s="854" t="s">
        <v>564</v>
      </c>
      <c r="D141" s="867">
        <v>5</v>
      </c>
      <c r="E141" s="867">
        <v>7</v>
      </c>
      <c r="F141" s="867"/>
      <c r="G141" s="894">
        <v>0.2</v>
      </c>
      <c r="H141" s="907"/>
      <c r="I141" s="907"/>
      <c r="J141" s="907"/>
      <c r="K141" s="907"/>
    </row>
    <row r="142" spans="1:11" ht="16.2" hidden="1">
      <c r="A142" s="823"/>
      <c r="B142" s="839" t="s">
        <v>284</v>
      </c>
      <c r="C142" s="854" t="s">
        <v>217</v>
      </c>
      <c r="D142" s="867">
        <v>5</v>
      </c>
      <c r="E142" s="867">
        <v>7</v>
      </c>
      <c r="F142" s="867"/>
      <c r="G142" s="894">
        <v>0.2</v>
      </c>
      <c r="H142" s="907"/>
      <c r="I142" s="907"/>
      <c r="J142" s="907"/>
      <c r="K142" s="907"/>
    </row>
    <row r="143" spans="1:11" ht="16.2" hidden="1">
      <c r="A143" s="823"/>
      <c r="B143" s="839" t="s">
        <v>243</v>
      </c>
      <c r="C143" s="854" t="s">
        <v>575</v>
      </c>
      <c r="D143" s="867">
        <v>5</v>
      </c>
      <c r="E143" s="867">
        <v>7</v>
      </c>
      <c r="F143" s="867"/>
      <c r="G143" s="894">
        <v>0.2</v>
      </c>
      <c r="H143" s="907"/>
      <c r="I143" s="907"/>
      <c r="J143" s="907"/>
      <c r="K143" s="907"/>
    </row>
    <row r="144" spans="1:11" ht="16.2" hidden="1">
      <c r="A144" s="823"/>
      <c r="B144" s="839" t="s">
        <v>616</v>
      </c>
      <c r="C144" s="854" t="s">
        <v>183</v>
      </c>
      <c r="D144" s="867">
        <v>5</v>
      </c>
      <c r="E144" s="867">
        <v>7</v>
      </c>
      <c r="F144" s="867"/>
      <c r="G144" s="894">
        <v>0.2</v>
      </c>
      <c r="H144" s="907"/>
      <c r="I144" s="907"/>
      <c r="J144" s="907"/>
      <c r="K144" s="907"/>
    </row>
    <row r="145" spans="1:11" ht="16.2" hidden="1">
      <c r="A145" s="823"/>
      <c r="B145" s="839" t="s">
        <v>617</v>
      </c>
      <c r="C145" s="854" t="s">
        <v>644</v>
      </c>
      <c r="D145" s="867">
        <v>5</v>
      </c>
      <c r="E145" s="867">
        <v>7</v>
      </c>
      <c r="F145" s="867"/>
      <c r="G145" s="894">
        <v>0.2</v>
      </c>
      <c r="H145" s="907"/>
      <c r="I145" s="907"/>
      <c r="J145" s="907"/>
      <c r="K145" s="907"/>
    </row>
    <row r="146" spans="1:11" ht="16.2" hidden="1">
      <c r="A146" s="823"/>
      <c r="B146" s="839" t="s">
        <v>618</v>
      </c>
      <c r="C146" s="854" t="s">
        <v>655</v>
      </c>
      <c r="D146" s="867">
        <v>5</v>
      </c>
      <c r="E146" s="867">
        <v>7</v>
      </c>
      <c r="F146" s="867"/>
      <c r="G146" s="894">
        <v>0.2</v>
      </c>
      <c r="H146" s="907"/>
      <c r="I146" s="907"/>
      <c r="J146" s="907"/>
      <c r="K146" s="907"/>
    </row>
    <row r="147" spans="1:11" ht="16.2" hidden="1">
      <c r="A147" s="823"/>
      <c r="B147" s="839" t="s">
        <v>619</v>
      </c>
      <c r="C147" s="854" t="s">
        <v>656</v>
      </c>
      <c r="D147" s="867">
        <v>5</v>
      </c>
      <c r="E147" s="867">
        <v>7</v>
      </c>
      <c r="F147" s="867"/>
      <c r="G147" s="894">
        <v>0.2</v>
      </c>
      <c r="H147" s="907"/>
      <c r="I147" s="907"/>
      <c r="J147" s="907"/>
      <c r="K147" s="907"/>
    </row>
    <row r="148" spans="1:11" ht="16.2" hidden="1">
      <c r="A148" s="823"/>
      <c r="B148" s="839" t="s">
        <v>623</v>
      </c>
      <c r="C148" s="854" t="s">
        <v>657</v>
      </c>
      <c r="D148" s="867">
        <v>8</v>
      </c>
      <c r="E148" s="867">
        <v>7</v>
      </c>
      <c r="F148" s="867"/>
      <c r="G148" s="894">
        <v>0.125</v>
      </c>
      <c r="H148" s="907"/>
      <c r="I148" s="907"/>
      <c r="J148" s="907"/>
      <c r="K148" s="907"/>
    </row>
    <row r="149" spans="1:11" ht="16.2" hidden="1">
      <c r="A149" s="823"/>
      <c r="B149" s="839" t="s">
        <v>253</v>
      </c>
      <c r="C149" s="854" t="s">
        <v>463</v>
      </c>
      <c r="D149" s="867">
        <v>8</v>
      </c>
      <c r="E149" s="867">
        <v>7</v>
      </c>
      <c r="F149" s="867"/>
      <c r="G149" s="894">
        <v>0.125</v>
      </c>
      <c r="H149" s="907"/>
      <c r="I149" s="907"/>
      <c r="J149" s="907"/>
      <c r="K149" s="907"/>
    </row>
    <row r="150" spans="1:11" ht="16.2" hidden="1">
      <c r="A150" s="823"/>
      <c r="B150" s="839" t="s">
        <v>624</v>
      </c>
      <c r="C150" s="854" t="s">
        <v>328</v>
      </c>
      <c r="D150" s="867">
        <v>5</v>
      </c>
      <c r="E150" s="867">
        <v>7</v>
      </c>
      <c r="F150" s="867"/>
      <c r="G150" s="894">
        <v>0.2</v>
      </c>
      <c r="H150" s="907"/>
      <c r="I150" s="907"/>
      <c r="J150" s="907"/>
      <c r="K150" s="907"/>
    </row>
    <row r="151" spans="1:11" ht="16.2" hidden="1">
      <c r="A151" s="823"/>
      <c r="B151" s="839" t="s">
        <v>466</v>
      </c>
      <c r="C151" s="854" t="s">
        <v>435</v>
      </c>
      <c r="D151" s="867">
        <v>5</v>
      </c>
      <c r="E151" s="867">
        <v>7</v>
      </c>
      <c r="F151" s="867"/>
      <c r="G151" s="894">
        <v>0.2</v>
      </c>
      <c r="H151" s="907"/>
      <c r="I151" s="907"/>
      <c r="J151" s="907"/>
      <c r="K151" s="907"/>
    </row>
    <row r="152" spans="1:11" ht="16.2" hidden="1">
      <c r="A152" s="823"/>
      <c r="B152" s="839" t="s">
        <v>625</v>
      </c>
      <c r="C152" s="854" t="s">
        <v>155</v>
      </c>
      <c r="D152" s="867">
        <v>5</v>
      </c>
      <c r="E152" s="867">
        <v>7</v>
      </c>
      <c r="F152" s="867"/>
      <c r="G152" s="894">
        <v>0.2</v>
      </c>
      <c r="H152" s="907"/>
      <c r="I152" s="907"/>
      <c r="J152" s="907"/>
      <c r="K152" s="907"/>
    </row>
    <row r="153" spans="1:11" ht="16.2" hidden="1">
      <c r="A153" s="823"/>
      <c r="B153" s="839" t="s">
        <v>27</v>
      </c>
      <c r="C153" s="854" t="s">
        <v>659</v>
      </c>
      <c r="D153" s="867">
        <v>5</v>
      </c>
      <c r="E153" s="867">
        <v>7</v>
      </c>
      <c r="F153" s="867"/>
      <c r="G153" s="894">
        <v>0.2</v>
      </c>
      <c r="H153" s="907"/>
      <c r="I153" s="907"/>
      <c r="J153" s="907"/>
      <c r="K153" s="907"/>
    </row>
    <row r="154" spans="1:11" ht="16.2" hidden="1">
      <c r="A154" s="823"/>
      <c r="B154" s="839" t="s">
        <v>626</v>
      </c>
      <c r="C154" s="854" t="s">
        <v>141</v>
      </c>
      <c r="D154" s="867">
        <v>5</v>
      </c>
      <c r="E154" s="867">
        <v>7</v>
      </c>
      <c r="F154" s="867"/>
      <c r="G154" s="894">
        <v>0.2</v>
      </c>
      <c r="H154" s="907"/>
      <c r="I154" s="907"/>
      <c r="J154" s="907"/>
      <c r="K154" s="907"/>
    </row>
    <row r="155" spans="1:11" ht="16.2" hidden="1">
      <c r="A155" s="823"/>
      <c r="B155" s="839" t="s">
        <v>26</v>
      </c>
      <c r="C155" s="854" t="s">
        <v>660</v>
      </c>
      <c r="D155" s="867">
        <v>5</v>
      </c>
      <c r="E155" s="867">
        <v>7</v>
      </c>
      <c r="F155" s="867"/>
      <c r="G155" s="894">
        <v>0.2</v>
      </c>
      <c r="H155" s="907"/>
      <c r="I155" s="907"/>
      <c r="J155" s="907"/>
      <c r="K155" s="907"/>
    </row>
    <row r="156" spans="1:11" ht="16.2" hidden="1">
      <c r="A156" s="823"/>
      <c r="B156" s="839" t="s">
        <v>525</v>
      </c>
      <c r="C156" s="854" t="s">
        <v>661</v>
      </c>
      <c r="D156" s="867">
        <v>5</v>
      </c>
      <c r="E156" s="867">
        <v>7</v>
      </c>
      <c r="F156" s="867"/>
      <c r="G156" s="894">
        <v>0.2</v>
      </c>
      <c r="H156" s="907"/>
      <c r="I156" s="907"/>
      <c r="J156" s="907"/>
      <c r="K156" s="907"/>
    </row>
    <row r="157" spans="1:11" ht="16.2" hidden="1">
      <c r="A157" s="823"/>
      <c r="B157" s="839" t="s">
        <v>627</v>
      </c>
      <c r="C157" s="854" t="s">
        <v>662</v>
      </c>
      <c r="D157" s="867">
        <v>5</v>
      </c>
      <c r="E157" s="867">
        <v>7</v>
      </c>
      <c r="F157" s="867"/>
      <c r="G157" s="894">
        <v>0.2</v>
      </c>
      <c r="H157" s="907"/>
      <c r="I157" s="907"/>
      <c r="J157" s="907"/>
      <c r="K157" s="907"/>
    </row>
    <row r="158" spans="1:11" ht="16.2" hidden="1">
      <c r="A158" s="823"/>
      <c r="B158" s="839" t="s">
        <v>203</v>
      </c>
      <c r="C158" s="854" t="s">
        <v>663</v>
      </c>
      <c r="D158" s="867">
        <v>15</v>
      </c>
      <c r="E158" s="867">
        <v>14</v>
      </c>
      <c r="F158" s="867"/>
      <c r="G158" s="894">
        <v>6.6000000000000003e-002</v>
      </c>
      <c r="H158" s="907"/>
      <c r="I158" s="907"/>
      <c r="J158" s="907"/>
      <c r="K158" s="907"/>
    </row>
    <row r="159" spans="1:11" ht="16.2" hidden="1">
      <c r="A159" s="823"/>
      <c r="B159" s="839" t="s">
        <v>628</v>
      </c>
      <c r="C159" s="854" t="s">
        <v>135</v>
      </c>
      <c r="D159" s="867">
        <v>15</v>
      </c>
      <c r="E159" s="867">
        <v>14</v>
      </c>
      <c r="F159" s="867"/>
      <c r="G159" s="894">
        <v>6.6000000000000003e-002</v>
      </c>
      <c r="H159" s="907"/>
      <c r="I159" s="907"/>
      <c r="J159" s="907"/>
      <c r="K159" s="907"/>
    </row>
    <row r="160" spans="1:11" ht="32.4" hidden="1">
      <c r="A160" s="823"/>
      <c r="B160" s="839" t="s">
        <v>629</v>
      </c>
      <c r="C160" s="854" t="s">
        <v>474</v>
      </c>
      <c r="D160" s="867">
        <v>15</v>
      </c>
      <c r="E160" s="867">
        <v>14</v>
      </c>
      <c r="F160" s="867"/>
      <c r="G160" s="894">
        <v>6.6000000000000003e-002</v>
      </c>
      <c r="H160" s="907"/>
      <c r="I160" s="907"/>
      <c r="J160" s="907"/>
      <c r="K160" s="907"/>
    </row>
    <row r="161" spans="1:11" ht="32.4" hidden="1">
      <c r="A161" s="823"/>
      <c r="B161" s="839" t="s">
        <v>631</v>
      </c>
      <c r="C161" s="854" t="s">
        <v>630</v>
      </c>
      <c r="D161" s="867">
        <v>38</v>
      </c>
      <c r="E161" s="867">
        <v>38</v>
      </c>
      <c r="F161" s="867"/>
      <c r="G161" s="894">
        <v>2.7e-002</v>
      </c>
      <c r="H161" s="907"/>
      <c r="I161" s="907"/>
      <c r="J161" s="907"/>
      <c r="K161" s="907"/>
    </row>
    <row r="162" spans="1:11" ht="32.4" hidden="1">
      <c r="A162" s="823"/>
      <c r="B162" s="839" t="s">
        <v>125</v>
      </c>
      <c r="C162" s="854" t="s">
        <v>664</v>
      </c>
      <c r="D162" s="867">
        <v>34</v>
      </c>
      <c r="E162" s="867">
        <v>34</v>
      </c>
      <c r="F162" s="867"/>
      <c r="G162" s="894">
        <v>3.e-002</v>
      </c>
      <c r="H162" s="907"/>
      <c r="I162" s="907"/>
      <c r="J162" s="907"/>
      <c r="K162" s="907"/>
    </row>
    <row r="163" spans="1:11" ht="32.4" hidden="1">
      <c r="A163" s="823"/>
      <c r="B163" s="839" t="s">
        <v>147</v>
      </c>
      <c r="C163" s="854" t="s">
        <v>120</v>
      </c>
      <c r="D163" s="867">
        <v>15</v>
      </c>
      <c r="E163" s="867">
        <v>15</v>
      </c>
      <c r="F163" s="867"/>
      <c r="G163" s="894">
        <v>6.6000000000000003e-002</v>
      </c>
      <c r="H163" s="907"/>
      <c r="I163" s="907"/>
      <c r="J163" s="907"/>
      <c r="K163" s="907"/>
    </row>
    <row r="164" spans="1:11" ht="32.4" hidden="1">
      <c r="A164" s="823"/>
      <c r="B164" s="839" t="s">
        <v>159</v>
      </c>
      <c r="C164" s="854" t="s">
        <v>56</v>
      </c>
      <c r="D164" s="867">
        <v>14</v>
      </c>
      <c r="E164" s="867">
        <v>14</v>
      </c>
      <c r="F164" s="867"/>
      <c r="G164" s="894">
        <v>7.0999999999999994e-002</v>
      </c>
      <c r="H164" s="907"/>
      <c r="I164" s="907"/>
      <c r="J164" s="907"/>
      <c r="K164" s="907"/>
    </row>
    <row r="165" spans="1:11" ht="16.2" hidden="1">
      <c r="A165" s="823"/>
      <c r="B165" s="839" t="s">
        <v>565</v>
      </c>
      <c r="C165" s="854" t="s">
        <v>332</v>
      </c>
      <c r="D165" s="867">
        <v>4</v>
      </c>
      <c r="E165" s="867">
        <v>7</v>
      </c>
      <c r="F165" s="867"/>
      <c r="G165" s="894">
        <v>0.25</v>
      </c>
      <c r="H165" s="907"/>
      <c r="I165" s="907"/>
      <c r="J165" s="907"/>
      <c r="K165" s="907"/>
    </row>
    <row r="166" spans="1:11" ht="16.2" hidden="1">
      <c r="A166" s="823"/>
      <c r="B166" s="839" t="s">
        <v>366</v>
      </c>
      <c r="C166" s="854" t="s">
        <v>314</v>
      </c>
      <c r="D166" s="867">
        <v>2</v>
      </c>
      <c r="E166" s="867">
        <v>2</v>
      </c>
      <c r="F166" s="867"/>
      <c r="G166" s="894">
        <v>0.5</v>
      </c>
      <c r="H166" s="907"/>
      <c r="I166" s="907"/>
      <c r="J166" s="907"/>
      <c r="K166" s="907"/>
    </row>
    <row r="167" spans="1:11" ht="16.2" hidden="1">
      <c r="A167" s="823"/>
      <c r="B167" s="839" t="s">
        <v>632</v>
      </c>
      <c r="C167" s="854" t="s">
        <v>94</v>
      </c>
      <c r="D167" s="867">
        <v>15</v>
      </c>
      <c r="E167" s="867">
        <v>15</v>
      </c>
      <c r="F167" s="867"/>
      <c r="G167" s="894">
        <v>6.6000000000000003e-002</v>
      </c>
      <c r="H167" s="907"/>
      <c r="I167" s="907"/>
      <c r="J167" s="907"/>
      <c r="K167" s="907"/>
    </row>
    <row r="168" spans="1:11" ht="16.2" hidden="1">
      <c r="A168" s="823"/>
      <c r="B168" s="839" t="s">
        <v>426</v>
      </c>
      <c r="C168" s="854" t="s">
        <v>411</v>
      </c>
      <c r="D168" s="867">
        <v>13</v>
      </c>
      <c r="E168" s="867">
        <v>13</v>
      </c>
      <c r="F168" s="867"/>
      <c r="G168" s="894">
        <v>7.5999999999999998e-002</v>
      </c>
      <c r="H168" s="907"/>
      <c r="I168" s="907"/>
      <c r="J168" s="907"/>
      <c r="K168" s="907"/>
    </row>
    <row r="169" spans="1:11" ht="16.2" hidden="1">
      <c r="A169" s="823"/>
      <c r="B169" s="839" t="s">
        <v>633</v>
      </c>
      <c r="C169" s="854" t="s">
        <v>665</v>
      </c>
      <c r="D169" s="867">
        <v>8</v>
      </c>
      <c r="E169" s="867">
        <v>8</v>
      </c>
      <c r="F169" s="867"/>
      <c r="G169" s="894">
        <v>0.125</v>
      </c>
      <c r="H169" s="907"/>
      <c r="I169" s="907"/>
      <c r="J169" s="907"/>
      <c r="K169" s="907"/>
    </row>
    <row r="170" spans="1:11" ht="16.2" hidden="1">
      <c r="A170" s="823"/>
      <c r="B170" s="839" t="s">
        <v>490</v>
      </c>
      <c r="C170" s="854" t="s">
        <v>460</v>
      </c>
      <c r="D170" s="867">
        <v>7</v>
      </c>
      <c r="E170" s="867">
        <v>7</v>
      </c>
      <c r="F170" s="867"/>
      <c r="G170" s="894">
        <v>0.14199999999999999</v>
      </c>
      <c r="H170" s="907"/>
      <c r="I170" s="907"/>
      <c r="J170" s="907"/>
      <c r="K170" s="907"/>
    </row>
    <row r="171" spans="1:11" ht="16.2" hidden="1">
      <c r="A171" s="823"/>
      <c r="B171" s="839" t="s">
        <v>634</v>
      </c>
      <c r="C171" s="854" t="s">
        <v>554</v>
      </c>
      <c r="D171" s="867">
        <v>4</v>
      </c>
      <c r="E171" s="867">
        <v>4</v>
      </c>
      <c r="F171" s="867"/>
      <c r="G171" s="894">
        <v>0.25</v>
      </c>
      <c r="H171" s="907"/>
      <c r="I171" s="907"/>
      <c r="J171" s="907"/>
      <c r="K171" s="907"/>
    </row>
    <row r="172" spans="1:11" ht="16.2" hidden="1">
      <c r="A172" s="823"/>
      <c r="B172" s="839" t="s">
        <v>357</v>
      </c>
      <c r="C172" s="854" t="s">
        <v>55</v>
      </c>
      <c r="D172" s="867">
        <v>10</v>
      </c>
      <c r="E172" s="867">
        <v>10</v>
      </c>
      <c r="F172" s="867"/>
      <c r="G172" s="894">
        <v>0.1</v>
      </c>
      <c r="H172" s="907"/>
      <c r="I172" s="907"/>
      <c r="J172" s="907"/>
      <c r="K172" s="907"/>
    </row>
    <row r="173" spans="1:11" ht="16.2" hidden="1">
      <c r="A173" s="823"/>
      <c r="B173" s="839" t="s">
        <v>635</v>
      </c>
      <c r="C173" s="854" t="s">
        <v>560</v>
      </c>
      <c r="D173" s="867">
        <v>5</v>
      </c>
      <c r="E173" s="867">
        <v>5</v>
      </c>
      <c r="F173" s="867"/>
      <c r="G173" s="894">
        <v>0.2</v>
      </c>
    </row>
  </sheetData>
  <sheetProtection password="DD53" sheet="1" objects="1" scenarios="1" selectLockedCells="1"/>
  <mergeCells count="442">
    <mergeCell ref="O2:P2"/>
    <mergeCell ref="Q2:R2"/>
    <mergeCell ref="T2:U2"/>
    <mergeCell ref="V2:Z2"/>
    <mergeCell ref="A7:C7"/>
    <mergeCell ref="D7:E7"/>
    <mergeCell ref="F7:G7"/>
    <mergeCell ref="L7:N7"/>
    <mergeCell ref="O7:Q7"/>
    <mergeCell ref="R7:S7"/>
    <mergeCell ref="U7:V7"/>
    <mergeCell ref="X7:AA7"/>
    <mergeCell ref="AB7:AD7"/>
    <mergeCell ref="AE7:AF7"/>
    <mergeCell ref="AG7:AH7"/>
    <mergeCell ref="AI7:AL7"/>
    <mergeCell ref="AM7:AN7"/>
    <mergeCell ref="A8:C8"/>
    <mergeCell ref="D8:E8"/>
    <mergeCell ref="F8:G8"/>
    <mergeCell ref="L8:N8"/>
    <mergeCell ref="O8:Q8"/>
    <mergeCell ref="R8:S8"/>
    <mergeCell ref="U8:V8"/>
    <mergeCell ref="X8:AA8"/>
    <mergeCell ref="AB8:AD8"/>
    <mergeCell ref="AE8:AF8"/>
    <mergeCell ref="AG8:AH8"/>
    <mergeCell ref="AI8:AL8"/>
    <mergeCell ref="AM8:AN8"/>
    <mergeCell ref="A9:C9"/>
    <mergeCell ref="D9:E9"/>
    <mergeCell ref="F9:G9"/>
    <mergeCell ref="L9:N9"/>
    <mergeCell ref="O9:Q9"/>
    <mergeCell ref="R9:S9"/>
    <mergeCell ref="U9:V9"/>
    <mergeCell ref="X9:AA9"/>
    <mergeCell ref="AB9:AD9"/>
    <mergeCell ref="AE9:AF9"/>
    <mergeCell ref="AG9:AH9"/>
    <mergeCell ref="AI9:AL9"/>
    <mergeCell ref="AM9:AN9"/>
    <mergeCell ref="A10:C10"/>
    <mergeCell ref="D10:E10"/>
    <mergeCell ref="F10:G10"/>
    <mergeCell ref="L10:N10"/>
    <mergeCell ref="O10:Q10"/>
    <mergeCell ref="R10:S10"/>
    <mergeCell ref="U10:V10"/>
    <mergeCell ref="X10:AA10"/>
    <mergeCell ref="AB10:AD10"/>
    <mergeCell ref="AE10:AF10"/>
    <mergeCell ref="AG10:AH10"/>
    <mergeCell ref="AI10:AL10"/>
    <mergeCell ref="AM10:AN10"/>
    <mergeCell ref="A11:C11"/>
    <mergeCell ref="D11:E11"/>
    <mergeCell ref="F11:G11"/>
    <mergeCell ref="L11:N11"/>
    <mergeCell ref="O11:Q11"/>
    <mergeCell ref="R11:S11"/>
    <mergeCell ref="U11:V11"/>
    <mergeCell ref="X11:AA11"/>
    <mergeCell ref="AB11:AD11"/>
    <mergeCell ref="AE11:AF11"/>
    <mergeCell ref="AG11:AH11"/>
    <mergeCell ref="AI11:AL11"/>
    <mergeCell ref="AM11:AN11"/>
    <mergeCell ref="A12:C12"/>
    <mergeCell ref="D12:E12"/>
    <mergeCell ref="F12:G12"/>
    <mergeCell ref="L12:N12"/>
    <mergeCell ref="O12:Q12"/>
    <mergeCell ref="R12:S12"/>
    <mergeCell ref="U12:V12"/>
    <mergeCell ref="X12:AA12"/>
    <mergeCell ref="AB12:AD12"/>
    <mergeCell ref="AE12:AF12"/>
    <mergeCell ref="AG12:AH12"/>
    <mergeCell ref="AI12:AL12"/>
    <mergeCell ref="AM12:AN12"/>
    <mergeCell ref="A13:C13"/>
    <mergeCell ref="D13:E13"/>
    <mergeCell ref="F13:G13"/>
    <mergeCell ref="L13:N13"/>
    <mergeCell ref="O13:Q13"/>
    <mergeCell ref="R13:S13"/>
    <mergeCell ref="U13:V13"/>
    <mergeCell ref="X13:AA13"/>
    <mergeCell ref="AB13:AD13"/>
    <mergeCell ref="AE13:AF13"/>
    <mergeCell ref="AG13:AH13"/>
    <mergeCell ref="AI13:AL13"/>
    <mergeCell ref="AM13:AN13"/>
    <mergeCell ref="A14:C14"/>
    <mergeCell ref="D14:E14"/>
    <mergeCell ref="F14:G14"/>
    <mergeCell ref="L14:N14"/>
    <mergeCell ref="O14:Q14"/>
    <mergeCell ref="R14:S14"/>
    <mergeCell ref="U14:V14"/>
    <mergeCell ref="X14:AA14"/>
    <mergeCell ref="AB14:AD14"/>
    <mergeCell ref="AE14:AF14"/>
    <mergeCell ref="AG14:AH14"/>
    <mergeCell ref="AI14:AL14"/>
    <mergeCell ref="AM14:AN14"/>
    <mergeCell ref="A15:C15"/>
    <mergeCell ref="D15:G15"/>
    <mergeCell ref="L15:N15"/>
    <mergeCell ref="O15:Q15"/>
    <mergeCell ref="R15:S15"/>
    <mergeCell ref="U15:V15"/>
    <mergeCell ref="X15:AA15"/>
    <mergeCell ref="AB15:AD15"/>
    <mergeCell ref="AE15:AF15"/>
    <mergeCell ref="AG15:AH15"/>
    <mergeCell ref="AI15:AL15"/>
    <mergeCell ref="AM15:AN15"/>
    <mergeCell ref="B16:F16"/>
    <mergeCell ref="G16:P16"/>
    <mergeCell ref="C19:F19"/>
    <mergeCell ref="G19:P19"/>
    <mergeCell ref="G22:L22"/>
    <mergeCell ref="M22:N22"/>
    <mergeCell ref="O22:P22"/>
    <mergeCell ref="Q22:U22"/>
    <mergeCell ref="G23:L23"/>
    <mergeCell ref="M23:N23"/>
    <mergeCell ref="O23:P23"/>
    <mergeCell ref="Q23:U23"/>
    <mergeCell ref="G24:L24"/>
    <mergeCell ref="M24:N24"/>
    <mergeCell ref="O24:P24"/>
    <mergeCell ref="Q24:U24"/>
    <mergeCell ref="G25:L25"/>
    <mergeCell ref="M25:N25"/>
    <mergeCell ref="O25:P25"/>
    <mergeCell ref="Q25:U25"/>
    <mergeCell ref="G26:L26"/>
    <mergeCell ref="M26:N26"/>
    <mergeCell ref="O26:P26"/>
    <mergeCell ref="Q26:U26"/>
    <mergeCell ref="G27:L27"/>
    <mergeCell ref="M27:N27"/>
    <mergeCell ref="O27:P27"/>
    <mergeCell ref="Q27:U27"/>
    <mergeCell ref="G28:L28"/>
    <mergeCell ref="M28:N28"/>
    <mergeCell ref="O28:P28"/>
    <mergeCell ref="Q28:U28"/>
    <mergeCell ref="G29:L29"/>
    <mergeCell ref="M29:N29"/>
    <mergeCell ref="O29:P29"/>
    <mergeCell ref="Q29:U29"/>
    <mergeCell ref="G30:L30"/>
    <mergeCell ref="M30:N30"/>
    <mergeCell ref="O30:P30"/>
    <mergeCell ref="Q30:U30"/>
    <mergeCell ref="G31:L31"/>
    <mergeCell ref="M31:N31"/>
    <mergeCell ref="O31:P31"/>
    <mergeCell ref="Q31:U31"/>
    <mergeCell ref="G32:L32"/>
    <mergeCell ref="M32:N32"/>
    <mergeCell ref="O32:P32"/>
    <mergeCell ref="Q32:U32"/>
    <mergeCell ref="G33:L33"/>
    <mergeCell ref="M33:N33"/>
    <mergeCell ref="O33:P33"/>
    <mergeCell ref="Q33:U33"/>
    <mergeCell ref="G34:L34"/>
    <mergeCell ref="M34:N34"/>
    <mergeCell ref="O34:P34"/>
    <mergeCell ref="Q34:U34"/>
    <mergeCell ref="G35:L35"/>
    <mergeCell ref="M35:N35"/>
    <mergeCell ref="O35:P35"/>
    <mergeCell ref="Q35:U35"/>
    <mergeCell ref="G36:L36"/>
    <mergeCell ref="M36:N36"/>
    <mergeCell ref="O36:P36"/>
    <mergeCell ref="Q36:U36"/>
    <mergeCell ref="G37:L37"/>
    <mergeCell ref="M37:N37"/>
    <mergeCell ref="O37:P37"/>
    <mergeCell ref="Q37:U37"/>
    <mergeCell ref="G38:L38"/>
    <mergeCell ref="M38:N38"/>
    <mergeCell ref="O38:P38"/>
    <mergeCell ref="Q38:U38"/>
    <mergeCell ref="G39:L39"/>
    <mergeCell ref="M39:N39"/>
    <mergeCell ref="O39:P39"/>
    <mergeCell ref="Q39:U39"/>
    <mergeCell ref="G40:L40"/>
    <mergeCell ref="M40:N40"/>
    <mergeCell ref="O40:P40"/>
    <mergeCell ref="Q40:U40"/>
    <mergeCell ref="G41:L41"/>
    <mergeCell ref="M41:N41"/>
    <mergeCell ref="O41:P41"/>
    <mergeCell ref="Q41:U41"/>
    <mergeCell ref="G42:L42"/>
    <mergeCell ref="M42:N42"/>
    <mergeCell ref="O42:P42"/>
    <mergeCell ref="Q42:U42"/>
    <mergeCell ref="G43:L43"/>
    <mergeCell ref="M43:N43"/>
    <mergeCell ref="O43:P43"/>
    <mergeCell ref="Q43:U43"/>
    <mergeCell ref="G44:L44"/>
    <mergeCell ref="M44:N44"/>
    <mergeCell ref="O44:P44"/>
    <mergeCell ref="Q44:U44"/>
    <mergeCell ref="G45:L45"/>
    <mergeCell ref="M45:N45"/>
    <mergeCell ref="O45:P45"/>
    <mergeCell ref="Q45:U45"/>
    <mergeCell ref="G46:L46"/>
    <mergeCell ref="M46:N46"/>
    <mergeCell ref="O46:P46"/>
    <mergeCell ref="Q46:U46"/>
    <mergeCell ref="G47:L47"/>
    <mergeCell ref="M47:N47"/>
    <mergeCell ref="O47:P47"/>
    <mergeCell ref="Q47:U47"/>
    <mergeCell ref="G48:L48"/>
    <mergeCell ref="M48:N48"/>
    <mergeCell ref="O48:P48"/>
    <mergeCell ref="Q48:U48"/>
    <mergeCell ref="G49:L49"/>
    <mergeCell ref="M49:N49"/>
    <mergeCell ref="O49:P49"/>
    <mergeCell ref="Q49:U49"/>
    <mergeCell ref="G50:L50"/>
    <mergeCell ref="M50:N50"/>
    <mergeCell ref="O50:P50"/>
    <mergeCell ref="Q50:U50"/>
    <mergeCell ref="G51:L51"/>
    <mergeCell ref="M51:N51"/>
    <mergeCell ref="O51:P51"/>
    <mergeCell ref="Q51:U51"/>
    <mergeCell ref="G52:L52"/>
    <mergeCell ref="M52:N52"/>
    <mergeCell ref="O52:P52"/>
    <mergeCell ref="Q52:U52"/>
    <mergeCell ref="G53:L53"/>
    <mergeCell ref="M53:N53"/>
    <mergeCell ref="O53:P53"/>
    <mergeCell ref="Q53:U53"/>
    <mergeCell ref="G54:L54"/>
    <mergeCell ref="M54:N54"/>
    <mergeCell ref="O54:P54"/>
    <mergeCell ref="Q54:U54"/>
    <mergeCell ref="G55:L55"/>
    <mergeCell ref="M55:N55"/>
    <mergeCell ref="O55:P55"/>
    <mergeCell ref="Q55:U55"/>
    <mergeCell ref="G56:L56"/>
    <mergeCell ref="M56:N56"/>
    <mergeCell ref="O56:P56"/>
    <mergeCell ref="Q56:U56"/>
    <mergeCell ref="G57:L57"/>
    <mergeCell ref="M57:N57"/>
    <mergeCell ref="O57:P57"/>
    <mergeCell ref="Q57:U57"/>
    <mergeCell ref="G58:L58"/>
    <mergeCell ref="M58:N58"/>
    <mergeCell ref="O58:P58"/>
    <mergeCell ref="Q58:U58"/>
    <mergeCell ref="G59:L59"/>
    <mergeCell ref="M59:N59"/>
    <mergeCell ref="O59:P59"/>
    <mergeCell ref="Q59:U59"/>
    <mergeCell ref="G60:L60"/>
    <mergeCell ref="M60:N60"/>
    <mergeCell ref="O60:P60"/>
    <mergeCell ref="Q60:U60"/>
    <mergeCell ref="G61:L61"/>
    <mergeCell ref="M61:N61"/>
    <mergeCell ref="O61:P61"/>
    <mergeCell ref="Q61:U61"/>
    <mergeCell ref="G62:L62"/>
    <mergeCell ref="M62:N62"/>
    <mergeCell ref="O62:P62"/>
    <mergeCell ref="Q62:U62"/>
    <mergeCell ref="G63:L63"/>
    <mergeCell ref="M63:N63"/>
    <mergeCell ref="O63:P63"/>
    <mergeCell ref="Q63:U63"/>
    <mergeCell ref="G64:L64"/>
    <mergeCell ref="M64:N64"/>
    <mergeCell ref="O64:P64"/>
    <mergeCell ref="Q64:U64"/>
    <mergeCell ref="G65:L65"/>
    <mergeCell ref="M65:N65"/>
    <mergeCell ref="O65:P65"/>
    <mergeCell ref="Q65:U65"/>
    <mergeCell ref="G66:L66"/>
    <mergeCell ref="M66:N66"/>
    <mergeCell ref="O66:P66"/>
    <mergeCell ref="Q66:U66"/>
    <mergeCell ref="G67:L67"/>
    <mergeCell ref="M67:N67"/>
    <mergeCell ref="O67:P67"/>
    <mergeCell ref="Q67:U67"/>
    <mergeCell ref="G68:L68"/>
    <mergeCell ref="M68:N68"/>
    <mergeCell ref="O68:P68"/>
    <mergeCell ref="Q68:U68"/>
    <mergeCell ref="G69:L69"/>
    <mergeCell ref="M69:N69"/>
    <mergeCell ref="O69:P69"/>
    <mergeCell ref="Q69:U69"/>
    <mergeCell ref="G70:L70"/>
    <mergeCell ref="M70:N70"/>
    <mergeCell ref="O70:P70"/>
    <mergeCell ref="Q70:U70"/>
    <mergeCell ref="G71:L71"/>
    <mergeCell ref="M71:N71"/>
    <mergeCell ref="O71:P71"/>
    <mergeCell ref="Q71:U71"/>
    <mergeCell ref="G72:L72"/>
    <mergeCell ref="M72:N72"/>
    <mergeCell ref="O72:P72"/>
    <mergeCell ref="Q72:U72"/>
    <mergeCell ref="G73:L73"/>
    <mergeCell ref="M73:N73"/>
    <mergeCell ref="O73:P73"/>
    <mergeCell ref="Q73:U73"/>
    <mergeCell ref="G74:L74"/>
    <mergeCell ref="M74:N74"/>
    <mergeCell ref="O74:P74"/>
    <mergeCell ref="Q74:U74"/>
    <mergeCell ref="G75:L75"/>
    <mergeCell ref="M75:N75"/>
    <mergeCell ref="O75:P75"/>
    <mergeCell ref="Q75:U75"/>
    <mergeCell ref="G76:L76"/>
    <mergeCell ref="M76:N76"/>
    <mergeCell ref="O76:P76"/>
    <mergeCell ref="Q76:U76"/>
    <mergeCell ref="G77:L77"/>
    <mergeCell ref="M77:N77"/>
    <mergeCell ref="O77:P77"/>
    <mergeCell ref="Q77:U77"/>
    <mergeCell ref="G78:L78"/>
    <mergeCell ref="M78:N78"/>
    <mergeCell ref="O78:P78"/>
    <mergeCell ref="Q78:U78"/>
    <mergeCell ref="G79:L79"/>
    <mergeCell ref="M79:N79"/>
    <mergeCell ref="O79:P79"/>
    <mergeCell ref="Q79:U79"/>
    <mergeCell ref="G80:L80"/>
    <mergeCell ref="M80:N80"/>
    <mergeCell ref="O80:P80"/>
    <mergeCell ref="Q80:U80"/>
    <mergeCell ref="G81:L81"/>
    <mergeCell ref="M81:N81"/>
    <mergeCell ref="O81:P81"/>
    <mergeCell ref="Q81:U81"/>
    <mergeCell ref="G82:L82"/>
    <mergeCell ref="M82:N82"/>
    <mergeCell ref="O82:P82"/>
    <mergeCell ref="Q82:U82"/>
    <mergeCell ref="G83:L83"/>
    <mergeCell ref="M83:N83"/>
    <mergeCell ref="O83:P83"/>
    <mergeCell ref="Q83:U83"/>
    <mergeCell ref="G84:L84"/>
    <mergeCell ref="M84:N84"/>
    <mergeCell ref="O84:P84"/>
    <mergeCell ref="Q84:U84"/>
    <mergeCell ref="G85:L85"/>
    <mergeCell ref="M85:N85"/>
    <mergeCell ref="O85:P85"/>
    <mergeCell ref="Q85:U85"/>
    <mergeCell ref="G86:L86"/>
    <mergeCell ref="M86:N86"/>
    <mergeCell ref="O86:P86"/>
    <mergeCell ref="Q86:U86"/>
    <mergeCell ref="G87:L87"/>
    <mergeCell ref="M87:N87"/>
    <mergeCell ref="O87:P87"/>
    <mergeCell ref="Q87:U87"/>
    <mergeCell ref="G88:L88"/>
    <mergeCell ref="M88:N88"/>
    <mergeCell ref="O88:P88"/>
    <mergeCell ref="Q88:U88"/>
    <mergeCell ref="G89:L89"/>
    <mergeCell ref="M89:N89"/>
    <mergeCell ref="O89:P89"/>
    <mergeCell ref="Q89:U89"/>
    <mergeCell ref="G90:L90"/>
    <mergeCell ref="M90:N90"/>
    <mergeCell ref="O90:P90"/>
    <mergeCell ref="Q90:U90"/>
    <mergeCell ref="G91:L91"/>
    <mergeCell ref="M91:N91"/>
    <mergeCell ref="O91:P91"/>
    <mergeCell ref="Q91:U91"/>
    <mergeCell ref="G92:L92"/>
    <mergeCell ref="M92:N92"/>
    <mergeCell ref="O92:P92"/>
    <mergeCell ref="Q92:U92"/>
    <mergeCell ref="A4:C6"/>
    <mergeCell ref="D4:E6"/>
    <mergeCell ref="F4:G6"/>
    <mergeCell ref="L4:N6"/>
    <mergeCell ref="O4:Q6"/>
    <mergeCell ref="R4:S6"/>
    <mergeCell ref="T4:T6"/>
    <mergeCell ref="U4:V6"/>
    <mergeCell ref="W4:W6"/>
    <mergeCell ref="X4:AA6"/>
    <mergeCell ref="AB4:AD6"/>
    <mergeCell ref="AE4:AF6"/>
    <mergeCell ref="AG4:AH6"/>
    <mergeCell ref="AI4:AL6"/>
    <mergeCell ref="AM4:AN6"/>
    <mergeCell ref="AO4:AO6"/>
    <mergeCell ref="AP4:AP6"/>
    <mergeCell ref="AQ4:AQ6"/>
    <mergeCell ref="AR4:AR6"/>
    <mergeCell ref="AS4:AS6"/>
    <mergeCell ref="AT4:AT6"/>
    <mergeCell ref="AU4:AU6"/>
    <mergeCell ref="AV4:AV6"/>
    <mergeCell ref="A19:A21"/>
    <mergeCell ref="B19:B21"/>
    <mergeCell ref="Q19:U21"/>
    <mergeCell ref="C20:C21"/>
    <mergeCell ref="D20:D21"/>
    <mergeCell ref="E20:E21"/>
    <mergeCell ref="F20:F21"/>
    <mergeCell ref="G20:L21"/>
    <mergeCell ref="M20:M21"/>
    <mergeCell ref="N20:N21"/>
    <mergeCell ref="O20:P21"/>
  </mergeCells>
  <phoneticPr fontId="10"/>
  <dataValidations count="2">
    <dataValidation imeMode="off" allowBlank="1" showDropDown="0" showInputMessage="1" showErrorMessage="1" sqref="L7:N14 D7:F14 AB7:AD14 T7:T14 W7:W14 AG7:AH14 E22:E91 G22:K91 C22:C91 M22:M92 O22:O91"/>
    <dataValidation type="list" allowBlank="1" showDropDown="0" showInputMessage="1" showErrorMessage="1" sqref="A7:C14">
      <formula1>$B$95:$B$173</formula1>
    </dataValidation>
  </dataValidations>
  <pageMargins left="0.59055118110236215" right="0.19685039370078738" top="0.39370078740157477" bottom="0.39370078740157477" header="0.31496062992125984" footer="0.31496062992125984"/>
  <pageSetup paperSize="9" scale="46" fitToWidth="1" fitToHeight="1" orientation="portrait" usePrinterDefaults="1" r:id="rId1"/>
  <rowBreaks count="2" manualBreakCount="2">
    <brk id="14" max="16383" man="1"/>
    <brk id="15" max="16383" man="1"/>
  </rowBreaks>
  <colBreaks count="1" manualBreakCount="1">
    <brk id="34" max="1048575" man="1"/>
  </colBreaks>
  <drawing r:id="rId2"/>
  <legacyDrawing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15</vt:i4>
      </vt:variant>
    </vt:vector>
  </HeadingPairs>
  <TitlesOfParts>
    <vt:vector size="15" baseType="lpstr">
      <vt:lpstr>手順</vt:lpstr>
      <vt:lpstr>【資料】収支項目</vt:lpstr>
      <vt:lpstr>2（収支報告書)</vt:lpstr>
      <vt:lpstr>３(執行状況調書)</vt:lpstr>
      <vt:lpstr>４（金銭出納簿・今年度）</vt:lpstr>
      <vt:lpstr>４（金銭出納簿・前年度）</vt:lpstr>
      <vt:lpstr>17-1（所得細目表)</vt:lpstr>
      <vt:lpstr xml:space="preserve">18-1（所得計算表) </vt:lpstr>
      <vt:lpstr>19-1（減価償却内訳）</vt:lpstr>
      <vt:lpstr>様式第４号</vt:lpstr>
      <vt:lpstr>様式第４号　別紙</vt:lpstr>
      <vt:lpstr>6（収支実績・決算書）</vt:lpstr>
      <vt:lpstr>9（積立金及び繰越金管理一覧表）</vt:lpstr>
      <vt:lpstr>10（要件確認表）</vt:lpstr>
      <vt:lpstr>11（加算活動報告書）</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飯塚　麻美</dc:creator>
  <cp:lastModifiedBy>松本　典子</cp:lastModifiedBy>
  <cp:lastPrinted>2025-10-28T07:18:17Z</cp:lastPrinted>
  <dcterms:created xsi:type="dcterms:W3CDTF">2022-05-11T07:11:05Z</dcterms:created>
  <dcterms:modified xsi:type="dcterms:W3CDTF">2026-05-15T07:12:53Z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2026-05-15T07:12:53Z</vt:filetime>
  </property>
</Properties>
</file>