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3896" tabRatio="881" activeTab="2"/>
  </bookViews>
  <sheets>
    <sheet name="手順" sheetId="1" r:id="rId1"/>
    <sheet name="【資料】収支項目" sheetId="6" r:id="rId2"/>
    <sheet name="2（収支報告書)" sheetId="102" r:id="rId3"/>
    <sheet name="３(執行状況調書)" sheetId="103" r:id="rId4"/>
    <sheet name="４（金銭出納簿・今年度）" sheetId="98" r:id="rId5"/>
    <sheet name="４（金銭出納簿・前年度）" sheetId="110" r:id="rId6"/>
    <sheet name="17-1（所得細目表)" sheetId="105" r:id="rId7"/>
    <sheet name="18-1（所得計算表) " sheetId="2" r:id="rId8"/>
    <sheet name="19-1（減価償却内訳）" sheetId="4" r:id="rId9"/>
    <sheet name="様式第２号" sheetId="3" r:id="rId10"/>
    <sheet name="様式第２号　別紙" sheetId="5" r:id="rId11"/>
    <sheet name="6（収支実績・決算書）" sheetId="99" r:id="rId12"/>
    <sheet name="9（積立金及び繰越金管理一覧表）" sheetId="96" r:id="rId13"/>
    <sheet name="10（要件確認表）" sheetId="121" r:id="rId14"/>
    <sheet name="11（加算活動報告書）" sheetId="120" r:id="rId15"/>
  </sheets>
  <definedNames>
    <definedName name="ｊ">#REF!</definedName>
    <definedName name="ｊ" localSheetId="7">#REF!</definedName>
    <definedName name="F.施設">#REF!</definedName>
    <definedName name="F.施設" localSheetId="7">#REF!</definedName>
    <definedName name="D.農村環境保全活動のテーマ">#REF!</definedName>
    <definedName name="D.農村環境保全活動のテーマ" localSheetId="7">#REF!</definedName>
    <definedName name="A.■か□">#REF!</definedName>
    <definedName name="A.■か□" localSheetId="7">#REF!</definedName>
    <definedName name="B.○か空白">#REF!</definedName>
    <definedName name="B.○か空白" localSheetId="7">#REF!</definedName>
    <definedName name="Ｊ.金銭出納簿の収支の分類">#REF!</definedName>
    <definedName name="Ｊ.金銭出納簿の収支の分類" localSheetId="7">#REF!</definedName>
    <definedName name="E.高度な保全活動">#REF!</definedName>
    <definedName name="E.高度な保全活動" localSheetId="7">#REF!</definedName>
    <definedName name="Ｃ1.計画欄">#REF!</definedName>
    <definedName name="Ｃ1.計画欄" localSheetId="7">#REF!</definedName>
    <definedName name="Ｃ2.実施欄">#REF!</definedName>
    <definedName name="Ｃ2.実施欄" localSheetId="7">#REF!</definedName>
    <definedName name="G.単位">#REF!</definedName>
    <definedName name="G.単位" localSheetId="7">#REF!</definedName>
    <definedName name="ｐ">#REF!</definedName>
    <definedName name="ｐ" localSheetId="7">#REF!</definedName>
    <definedName name="ｈ">#REF!</definedName>
    <definedName name="ｈ" localSheetId="7">#REF!</definedName>
    <definedName name="H1.構成員一覧の分類_農業者">#REF!</definedName>
    <definedName name="H1.構成員一覧の分類_農業者" localSheetId="7">#REF!</definedName>
    <definedName name="H2.構成員一覧の分類_農業者以外個人">#REF!</definedName>
    <definedName name="H2.構成員一覧の分類_農業者以外個人" localSheetId="7">#REF!</definedName>
    <definedName name="H3.構成員一覧の分類_農業者以外団体">#REF!</definedName>
    <definedName name="H3.構成員一覧の分類_農業者以外団体" localSheetId="7">#REF!</definedName>
    <definedName name="Ｉ.金銭出納簿の区分">#REF!</definedName>
    <definedName name="Ｉ.金銭出納簿の区分" localSheetId="7">#REF!</definedName>
    <definedName name="K.農村環境保全活動">#REF!</definedName>
    <definedName name="K.農村環境保全活動" localSheetId="7">#REF!</definedName>
    <definedName name="ｌ">#REF!</definedName>
    <definedName name="ｌ" localSheetId="7">#REF!</definedName>
    <definedName name="L.増進活動">#REF!</definedName>
    <definedName name="L.増進活動" localSheetId="7">#REF!</definedName>
    <definedName name="M.長寿命化">#REF!</definedName>
    <definedName name="M.長寿命化" localSheetId="7">#REF!</definedName>
    <definedName name="あ">#REF!</definedName>
    <definedName name="あ" localSheetId="7">#REF!</definedName>
    <definedName name="い">#REF!</definedName>
    <definedName name="い" localSheetId="7">#REF!</definedName>
    <definedName name="会員">#REF!</definedName>
    <definedName name="会員" localSheetId="7">#REF!</definedName>
    <definedName name="記入例">#REF!</definedName>
    <definedName name="記入例" localSheetId="7">#REF!</definedName>
    <definedName name="F.施設" localSheetId="12">#REF!</definedName>
    <definedName name="D.農村環境保全活動のテーマ" localSheetId="12">#REF!</definedName>
    <definedName name="A.■か□" localSheetId="12">#REF!</definedName>
    <definedName name="G.単位" localSheetId="12">#REF!</definedName>
    <definedName name="ｐ" localSheetId="12">#REF!</definedName>
    <definedName name="B.○か空白" localSheetId="12">#REF!</definedName>
    <definedName name="Ｊ.金銭出納簿の収支の分類" localSheetId="12">#REF!</definedName>
    <definedName name="E.高度な保全活動" localSheetId="12">#REF!</definedName>
    <definedName name="Ｃ1.計画欄" localSheetId="12">#REF!</definedName>
    <definedName name="Ｃ2.実施欄" localSheetId="12">#REF!</definedName>
    <definedName name="ｈ" localSheetId="12">#REF!</definedName>
    <definedName name="H1.構成員一覧の分類_農業者" localSheetId="12">#REF!</definedName>
    <definedName name="H2.構成員一覧の分類_農業者以外個人" localSheetId="12">#REF!</definedName>
    <definedName name="H3.構成員一覧の分類_農業者以外団体" localSheetId="12">#REF!</definedName>
    <definedName name="Ｉ.金銭出納簿の区分" localSheetId="12">#REF!</definedName>
    <definedName name="ｊ" localSheetId="12">#REF!</definedName>
    <definedName name="K.農村環境保全活動" localSheetId="12">#REF!</definedName>
    <definedName name="ｌ" localSheetId="12">#REF!</definedName>
    <definedName name="L.増進活動" localSheetId="12">#REF!</definedName>
    <definedName name="M.長寿命化" localSheetId="12">#REF!</definedName>
    <definedName name="あ" localSheetId="12">#REF!</definedName>
    <definedName name="い" localSheetId="12">#REF!</definedName>
    <definedName name="会員" localSheetId="12">#REF!</definedName>
    <definedName name="記入例" localSheetId="12">#REF!</definedName>
    <definedName name="F.施設" localSheetId="4">#REF!</definedName>
    <definedName name="D.農村環境保全活動のテーマ" localSheetId="4">#REF!</definedName>
    <definedName name="A.■か□" localSheetId="4">#REF!</definedName>
    <definedName name="G.単位" localSheetId="4">#REF!</definedName>
    <definedName name="ｐ" localSheetId="4">#REF!</definedName>
    <definedName name="B.○か空白" localSheetId="4">#REF!</definedName>
    <definedName name="Ｊ.金銭出納簿の収支の分類" localSheetId="4">#REF!</definedName>
    <definedName name="E.高度な保全活動" localSheetId="4">#REF!</definedName>
    <definedName name="Ｃ1.計画欄" localSheetId="4">#REF!</definedName>
    <definedName name="Ｃ2.実施欄" localSheetId="4">#REF!</definedName>
    <definedName name="ｈ" localSheetId="4">#REF!</definedName>
    <definedName name="H1.構成員一覧の分類_農業者" localSheetId="4">#REF!</definedName>
    <definedName name="H2.構成員一覧の分類_農業者以外個人" localSheetId="4">#REF!</definedName>
    <definedName name="H3.構成員一覧の分類_農業者以外団体" localSheetId="4">#REF!</definedName>
    <definedName name="Ｉ.金銭出納簿の区分" localSheetId="4">#REF!</definedName>
    <definedName name="ｊ" localSheetId="4">#REF!</definedName>
    <definedName name="K.農村環境保全活動" localSheetId="4">#REF!</definedName>
    <definedName name="ｌ" localSheetId="4">#REF!</definedName>
    <definedName name="L.増進活動" localSheetId="4">#REF!</definedName>
    <definedName name="M.長寿命化" localSheetId="4">#REF!</definedName>
    <definedName name="あ" localSheetId="4">#REF!</definedName>
    <definedName name="い" localSheetId="4">#REF!</definedName>
    <definedName name="会員" localSheetId="4">#REF!</definedName>
    <definedName name="記入例" localSheetId="4">#REF!</definedName>
    <definedName name="F.施設" localSheetId="11">#REF!</definedName>
    <definedName name="D.農村環境保全活動のテーマ" localSheetId="11">#REF!</definedName>
    <definedName name="A.■か□" localSheetId="11">#REF!</definedName>
    <definedName name="G.単位" localSheetId="11">#REF!</definedName>
    <definedName name="ｐ" localSheetId="11">#REF!</definedName>
    <definedName name="B.○か空白" localSheetId="11">#REF!</definedName>
    <definedName name="Ｊ.金銭出納簿の収支の分類" localSheetId="11">#REF!</definedName>
    <definedName name="E.高度な保全活動" localSheetId="11">#REF!</definedName>
    <definedName name="Ｃ1.計画欄" localSheetId="11">#REF!</definedName>
    <definedName name="Ｃ2.実施欄" localSheetId="11">#REF!</definedName>
    <definedName name="ｈ" localSheetId="11">#REF!</definedName>
    <definedName name="H1.構成員一覧の分類_農業者" localSheetId="11">#REF!</definedName>
    <definedName name="H2.構成員一覧の分類_農業者以外個人" localSheetId="11">#REF!</definedName>
    <definedName name="H3.構成員一覧の分類_農業者以外団体" localSheetId="11">#REF!</definedName>
    <definedName name="Ｉ.金銭出納簿の区分" localSheetId="11">#REF!</definedName>
    <definedName name="ｊ" localSheetId="11">#REF!</definedName>
    <definedName name="K.農村環境保全活動" localSheetId="11">#REF!</definedName>
    <definedName name="ｌ" localSheetId="11">#REF!</definedName>
    <definedName name="L.増進活動" localSheetId="11">#REF!</definedName>
    <definedName name="M.長寿命化" localSheetId="11">#REF!</definedName>
    <definedName name="あ" localSheetId="11">#REF!</definedName>
    <definedName name="い" localSheetId="11">#REF!</definedName>
    <definedName name="会員" localSheetId="11">#REF!</definedName>
    <definedName name="記入例" localSheetId="11">#REF!</definedName>
    <definedName name="F.施設" localSheetId="2">#REF!</definedName>
    <definedName name="D.農村環境保全活動のテーマ" localSheetId="2">#REF!</definedName>
    <definedName name="A.■か□" localSheetId="2">#REF!</definedName>
    <definedName name="G.単位" localSheetId="2">#REF!</definedName>
    <definedName name="ｐ" localSheetId="2">#REF!</definedName>
    <definedName name="B.○か空白" localSheetId="2">#REF!</definedName>
    <definedName name="Ｊ.金銭出納簿の収支の分類" localSheetId="2">#REF!</definedName>
    <definedName name="E.高度な保全活動" localSheetId="2">#REF!</definedName>
    <definedName name="Ｃ1.計画欄" localSheetId="2">#REF!</definedName>
    <definedName name="Ｃ2.実施欄" localSheetId="2">#REF!</definedName>
    <definedName name="ｈ" localSheetId="2">#REF!</definedName>
    <definedName name="H1.構成員一覧の分類_農業者" localSheetId="2">#REF!</definedName>
    <definedName name="H2.構成員一覧の分類_農業者以外個人" localSheetId="2">#REF!</definedName>
    <definedName name="H3.構成員一覧の分類_農業者以外団体" localSheetId="2">#REF!</definedName>
    <definedName name="Ｉ.金銭出納簿の区分" localSheetId="2">#REF!</definedName>
    <definedName name="ｊ" localSheetId="2">#REF!</definedName>
    <definedName name="K.農村環境保全活動" localSheetId="2">#REF!</definedName>
    <definedName name="ｌ" localSheetId="2">#REF!</definedName>
    <definedName name="L.増進活動" localSheetId="2">#REF!</definedName>
    <definedName name="M.長寿命化" localSheetId="2">#REF!</definedName>
    <definedName name="あ" localSheetId="2">#REF!</definedName>
    <definedName name="い" localSheetId="2">#REF!</definedName>
    <definedName name="会員" localSheetId="2">#REF!</definedName>
    <definedName name="記入例" localSheetId="2">#REF!</definedName>
    <definedName name="F.施設" localSheetId="3">#REF!</definedName>
    <definedName name="D.農村環境保全活動のテーマ" localSheetId="3">#REF!</definedName>
    <definedName name="A.■か□" localSheetId="3">#REF!</definedName>
    <definedName name="G.単位" localSheetId="3">#REF!</definedName>
    <definedName name="ｐ" localSheetId="3">#REF!</definedName>
    <definedName name="B.○か空白" localSheetId="3">#REF!</definedName>
    <definedName name="Ｊ.金銭出納簿の収支の分類" localSheetId="3">#REF!</definedName>
    <definedName name="E.高度な保全活動" localSheetId="3">#REF!</definedName>
    <definedName name="Ｃ1.計画欄" localSheetId="3">#REF!</definedName>
    <definedName name="Ｃ2.実施欄" localSheetId="3">#REF!</definedName>
    <definedName name="ｈ" localSheetId="3">#REF!</definedName>
    <definedName name="H1.構成員一覧の分類_農業者" localSheetId="3">#REF!</definedName>
    <definedName name="H2.構成員一覧の分類_農業者以外個人" localSheetId="3">#REF!</definedName>
    <definedName name="H3.構成員一覧の分類_農業者以外団体" localSheetId="3">#REF!</definedName>
    <definedName name="Ｉ.金銭出納簿の区分" localSheetId="3">#REF!</definedName>
    <definedName name="ｊ" localSheetId="3">#REF!</definedName>
    <definedName name="K.農村環境保全活動" localSheetId="3">#REF!</definedName>
    <definedName name="ｌ" localSheetId="3">#REF!</definedName>
    <definedName name="L.増進活動" localSheetId="3">#REF!</definedName>
    <definedName name="M.長寿命化" localSheetId="3">#REF!</definedName>
    <definedName name="あ" localSheetId="3">#REF!</definedName>
    <definedName name="い" localSheetId="3">#REF!</definedName>
    <definedName name="会員" localSheetId="3">#REF!</definedName>
    <definedName name="記入例" localSheetId="3">#REF!</definedName>
    <definedName name="F.施設" localSheetId="6">#REF!</definedName>
    <definedName name="D.農村環境保全活動のテーマ" localSheetId="6">#REF!</definedName>
    <definedName name="A.■か□" localSheetId="6">#REF!</definedName>
    <definedName name="G.単位" localSheetId="6">#REF!</definedName>
    <definedName name="ｐ" localSheetId="6">#REF!</definedName>
    <definedName name="B.○か空白" localSheetId="6">#REF!</definedName>
    <definedName name="Ｊ.金銭出納簿の収支の分類" localSheetId="6">#REF!</definedName>
    <definedName name="E.高度な保全活動" localSheetId="6">#REF!</definedName>
    <definedName name="Ｃ1.計画欄" localSheetId="6">#REF!</definedName>
    <definedName name="Ｃ2.実施欄" localSheetId="6">#REF!</definedName>
    <definedName name="ｈ" localSheetId="6">#REF!</definedName>
    <definedName name="H1.構成員一覧の分類_農業者" localSheetId="6">#REF!</definedName>
    <definedName name="H2.構成員一覧の分類_農業者以外個人" localSheetId="6">#REF!</definedName>
    <definedName name="H3.構成員一覧の分類_農業者以外団体" localSheetId="6">#REF!</definedName>
    <definedName name="Ｉ.金銭出納簿の区分" localSheetId="6">#REF!</definedName>
    <definedName name="ｊ" localSheetId="6">#REF!</definedName>
    <definedName name="K.農村環境保全活動" localSheetId="6">#REF!</definedName>
    <definedName name="ｌ" localSheetId="6">#REF!</definedName>
    <definedName name="L.増進活動" localSheetId="6">#REF!</definedName>
    <definedName name="M.長寿命化" localSheetId="6">#REF!</definedName>
    <definedName name="あ" localSheetId="6">#REF!</definedName>
    <definedName name="い" localSheetId="6">#REF!</definedName>
    <definedName name="会員" localSheetId="6">#REF!</definedName>
    <definedName name="記入例" localSheetId="6">#REF!</definedName>
    <definedName name="F.施設" localSheetId="5">#REF!</definedName>
    <definedName name="D.農村環境保全活動のテーマ" localSheetId="5">#REF!</definedName>
    <definedName name="A.■か□" localSheetId="5">#REF!</definedName>
    <definedName name="G.単位" localSheetId="5">#REF!</definedName>
    <definedName name="ｐ" localSheetId="5">#REF!</definedName>
    <definedName name="B.○か空白" localSheetId="5">#REF!</definedName>
    <definedName name="Ｊ.金銭出納簿の収支の分類" localSheetId="5">#REF!</definedName>
    <definedName name="E.高度な保全活動" localSheetId="5">#REF!</definedName>
    <definedName name="Ｃ1.計画欄" localSheetId="5">#REF!</definedName>
    <definedName name="Ｃ2.実施欄" localSheetId="5">#REF!</definedName>
    <definedName name="ｈ" localSheetId="5">#REF!</definedName>
    <definedName name="H1.構成員一覧の分類_農業者" localSheetId="5">#REF!</definedName>
    <definedName name="H2.構成員一覧の分類_農業者以外個人" localSheetId="5">#REF!</definedName>
    <definedName name="H3.構成員一覧の分類_農業者以外団体" localSheetId="5">#REF!</definedName>
    <definedName name="Ｉ.金銭出納簿の区分" localSheetId="5">#REF!</definedName>
    <definedName name="ｊ" localSheetId="5">#REF!</definedName>
    <definedName name="K.農村環境保全活動" localSheetId="5">#REF!</definedName>
    <definedName name="ｌ" localSheetId="5">#REF!</definedName>
    <definedName name="L.増進活動" localSheetId="5">#REF!</definedName>
    <definedName name="M.長寿命化" localSheetId="5">#REF!</definedName>
    <definedName name="あ" localSheetId="5">#REF!</definedName>
    <definedName name="い" localSheetId="5">#REF!</definedName>
    <definedName name="会員" localSheetId="5">#REF!</definedName>
    <definedName name="記入例" localSheetId="5">#REF!</definedName>
    <definedName name="F.施設" localSheetId="14">#REF!</definedName>
    <definedName name="D.農村環境保全活動のテーマ" localSheetId="14">#REF!</definedName>
    <definedName name="A.■か□" localSheetId="14">#REF!</definedName>
    <definedName name="G.単位" localSheetId="14">#REF!</definedName>
    <definedName name="ｐ" localSheetId="14">#REF!</definedName>
    <definedName name="B.○か空白" localSheetId="14">#REF!</definedName>
    <definedName name="Ｊ.金銭出納簿の収支の分類" localSheetId="14">#REF!</definedName>
    <definedName name="E.高度な保全活動" localSheetId="14">#REF!</definedName>
    <definedName name="Ｃ1.計画欄" localSheetId="14">#REF!</definedName>
    <definedName name="Ｃ2.実施欄" localSheetId="14">#REF!</definedName>
    <definedName name="ｈ" localSheetId="14">#REF!</definedName>
    <definedName name="H1.構成員一覧の分類_農業者" localSheetId="14">#REF!</definedName>
    <definedName name="H2.構成員一覧の分類_農業者以外個人" localSheetId="14">#REF!</definedName>
    <definedName name="H3.構成員一覧の分類_農業者以外団体" localSheetId="14">#REF!</definedName>
    <definedName name="Ｉ.金銭出納簿の区分" localSheetId="14">#REF!</definedName>
    <definedName name="ｊ" localSheetId="14">#REF!</definedName>
    <definedName name="K.農村環境保全活動" localSheetId="14">#REF!</definedName>
    <definedName name="ｌ" localSheetId="14">#REF!</definedName>
    <definedName name="L.増進活動" localSheetId="14">#REF!</definedName>
    <definedName name="M.長寿命化" localSheetId="14">#REF!</definedName>
    <definedName name="あ" localSheetId="14">#REF!</definedName>
    <definedName name="い" localSheetId="14">#REF!</definedName>
    <definedName name="会員" localSheetId="14">#REF!</definedName>
    <definedName name="記入例" localSheetId="14">#REF!</definedName>
    <definedName name="_xlnm.Print_Area" localSheetId="0">手順!$A$1:$B$111</definedName>
    <definedName name="_xlnm._FilterDatabase" localSheetId="7" hidden="1">'18-1（所得計算表) '!$B$4:$M$4</definedName>
    <definedName name="_xlnm.Print_Area" localSheetId="7">'18-1（所得計算表) '!$A$1:$M$560</definedName>
    <definedName name="_xlnm.Print_Area" localSheetId="9">様式第２号!$A$1:$J$35</definedName>
    <definedName name="_xlnm._FilterDatabase" localSheetId="8" hidden="1">'19-1（減価償却内訳）'!$A$64:$AV$143</definedName>
    <definedName name="_xlnm.Print_Area" localSheetId="8">'19-1（減価償却内訳）'!$A$1:$AU$63</definedName>
    <definedName name="_xlnm.Print_Area" localSheetId="10">'様式第２号　別紙'!$A$1:$E$35</definedName>
    <definedName name="_xlnm.Print_Area" localSheetId="1">'【資料】収支項目'!$A$1:$F$27</definedName>
    <definedName name="_xlnm.Print_Area" localSheetId="12">'9（積立金及び繰越金管理一覧表）'!$A$1:$L$72</definedName>
    <definedName name="_xlnm.Print_Area" localSheetId="4">'４（金銭出納簿・今年度）'!$A$1:$X$109</definedName>
    <definedName name="_xlnm.Print_Titles" localSheetId="4">'４（金銭出納簿・今年度）'!$6:$8</definedName>
    <definedName name="_xlnm.Print_Area" localSheetId="11">'6（収支実績・決算書）'!$A$1:$J$33</definedName>
    <definedName name="_xlnm.Print_Area" localSheetId="2">'2（収支報告書)'!$A$1:$O$93</definedName>
    <definedName name="_xlnm.Print_Area" localSheetId="3">'３(執行状況調書)'!$A$1:$U$52</definedName>
    <definedName name="_xlnm.Print_Titles" localSheetId="3">'３(執行状況調書)'!$3:$7</definedName>
    <definedName name="_xlnm.Print_Area" localSheetId="6">'17-1（所得細目表)'!$A$1:$M$55</definedName>
    <definedName name="_xlnm.Print_Titles" localSheetId="6">'17-1（所得細目表)'!$2:$7</definedName>
    <definedName name="_xlnm.Print_Area" localSheetId="5">'４（金銭出納簿・前年度）'!$A$1:$X$56</definedName>
    <definedName name="_xlnm.Print_Titles" localSheetId="5">'４（金銭出納簿・前年度）'!$6:$8</definedName>
    <definedName name="_xlnm.Print_Area" localSheetId="14">'11（加算活動報告書）'!$A$1:$T$22</definedName>
    <definedName name="_xlnm.Print_Titles" localSheetId="14">'11（加算活動報告書）'!$5:$5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安来市役所</author>
    <author>松本　典子</author>
  </authors>
  <commentList>
    <comment ref="F4" authorId="0">
      <text>
        <r>
          <rPr>
            <sz val="11"/>
            <color indexed="81"/>
            <rFont val="ＭＳ Ｐゴシック"/>
          </rPr>
          <t>取得した日を半角で入力してください　例 H30.6.1または2018/6/1</t>
        </r>
      </text>
    </comment>
    <comment ref="AG4" authorId="0">
      <text>
        <r>
          <rPr>
            <sz val="12"/>
            <color indexed="81"/>
            <rFont val="ＭＳ Ｐゴシック"/>
          </rPr>
          <t>単位は％で入力してください</t>
        </r>
        <r>
          <rPr>
            <sz val="9"/>
            <color indexed="81"/>
            <rFont val="ＭＳ Ｐゴシック"/>
          </rPr>
          <t xml:space="preserve">
</t>
        </r>
      </text>
    </comment>
    <comment ref="N20" authorId="1">
      <text>
        <r>
          <rPr>
            <sz val="11"/>
            <color theme="1"/>
            <rFont val="游ゴシック"/>
          </rPr>
          <t xml:space="preserve">「償却費按分額」に端数が出た場合は、「端数配分」列に端数を配分してください。
</t>
        </r>
      </text>
    </comment>
  </commentList>
</comments>
</file>

<file path=xl/sharedStrings.xml><?xml version="1.0" encoding="utf-8"?>
<sst xmlns="http://schemas.openxmlformats.org/spreadsheetml/2006/main" xmlns:r="http://schemas.openxmlformats.org/officeDocument/2006/relationships" count="828" uniqueCount="828">
  <si>
    <t>【加算措置の活動実績及び達成状況】</t>
    <rPh sb="1" eb="3">
      <t>カサン</t>
    </rPh>
    <rPh sb="3" eb="5">
      <t>ソチ</t>
    </rPh>
    <rPh sb="6" eb="8">
      <t>カツドウ</t>
    </rPh>
    <rPh sb="8" eb="10">
      <t>ジッセキ</t>
    </rPh>
    <rPh sb="10" eb="11">
      <t>オヨ</t>
    </rPh>
    <rPh sb="12" eb="14">
      <t>タッセイ</t>
    </rPh>
    <rPh sb="14" eb="16">
      <t>ジョウキョウ</t>
    </rPh>
    <phoneticPr fontId="26"/>
  </si>
  <si>
    <t>各構成員へ配布する様式です。切り取って各構成員へ必ず配布してください。</t>
  </si>
  <si>
    <t>合　計</t>
    <rPh sb="0" eb="1">
      <t>ゴウ</t>
    </rPh>
    <rPh sb="2" eb="3">
      <t>ケイ</t>
    </rPh>
    <phoneticPr fontId="10"/>
  </si>
  <si>
    <t>備考</t>
    <rPh sb="0" eb="2">
      <t>ビコウ</t>
    </rPh>
    <phoneticPr fontId="26"/>
  </si>
  <si>
    <t>内、棚田地域振興加算</t>
    <rPh sb="0" eb="1">
      <t>ウチ</t>
    </rPh>
    <phoneticPr fontId="26"/>
  </si>
  <si>
    <t>210</t>
  </si>
  <si>
    <t>収　入</t>
    <rPh sb="0" eb="1">
      <t>オサム</t>
    </rPh>
    <rPh sb="2" eb="3">
      <t>イ</t>
    </rPh>
    <phoneticPr fontId="10"/>
  </si>
  <si>
    <t>　「1.農用地に関する事項」の取り組むべき事項（計画と実施）は2項目以上必要</t>
    <rPh sb="15" eb="16">
      <t>ト</t>
    </rPh>
    <rPh sb="17" eb="18">
      <t>ク</t>
    </rPh>
    <rPh sb="21" eb="23">
      <t>ジコウ</t>
    </rPh>
    <rPh sb="24" eb="26">
      <t>ケイカク</t>
    </rPh>
    <rPh sb="27" eb="29">
      <t>ジッシ</t>
    </rPh>
    <rPh sb="32" eb="34">
      <t>コウモク</t>
    </rPh>
    <rPh sb="34" eb="36">
      <t>イジョウ</t>
    </rPh>
    <rPh sb="36" eb="38">
      <t>ヒツヨウ</t>
    </rPh>
    <phoneticPr fontId="26"/>
  </si>
  <si>
    <t>協定No.</t>
    <rPh sb="0" eb="2">
      <t>キョウテイ</t>
    </rPh>
    <phoneticPr fontId="26"/>
  </si>
  <si>
    <t>基本
交付金分</t>
    <rPh sb="0" eb="2">
      <t>キホン</t>
    </rPh>
    <rPh sb="3" eb="6">
      <t>コウフキン</t>
    </rPh>
    <rPh sb="6" eb="7">
      <t>ブン</t>
    </rPh>
    <phoneticPr fontId="26"/>
  </si>
  <si>
    <t>役員報酬</t>
    <rPh sb="0" eb="2">
      <t>ヤクイン</t>
    </rPh>
    <rPh sb="2" eb="4">
      <t>ホウシュウ</t>
    </rPh>
    <phoneticPr fontId="10"/>
  </si>
  <si>
    <t>集落機能強化</t>
  </si>
  <si>
    <t>鳥獣被害防止対策費</t>
    <rPh sb="8" eb="9">
      <t>ヒ</t>
    </rPh>
    <phoneticPr fontId="10"/>
  </si>
  <si>
    <t>収 入
（円）</t>
    <rPh sb="0" eb="1">
      <t>オサム</t>
    </rPh>
    <rPh sb="2" eb="3">
      <t>ニュウ</t>
    </rPh>
    <rPh sb="5" eb="6">
      <t>エン</t>
    </rPh>
    <phoneticPr fontId="10"/>
  </si>
  <si>
    <t>日付</t>
    <rPh sb="0" eb="2">
      <t>ヒヅケ</t>
    </rPh>
    <phoneticPr fontId="10"/>
  </si>
  <si>
    <t>必要経費に該当</t>
    <rPh sb="0" eb="2">
      <t>ヒツヨウ</t>
    </rPh>
    <rPh sb="2" eb="4">
      <t>ケイヒ</t>
    </rPh>
    <rPh sb="5" eb="7">
      <t>ガイトウ</t>
    </rPh>
    <phoneticPr fontId="10"/>
  </si>
  <si>
    <t>共同取組
活動費</t>
    <rPh sb="0" eb="2">
      <t>キョウドウ</t>
    </rPh>
    <rPh sb="2" eb="4">
      <t>トリクミ</t>
    </rPh>
    <rPh sb="5" eb="7">
      <t>カツドウ</t>
    </rPh>
    <rPh sb="7" eb="8">
      <t>ヒ</t>
    </rPh>
    <phoneticPr fontId="10"/>
  </si>
  <si>
    <t>その他</t>
  </si>
  <si>
    <t>　「多面的機能支払交付金実施要綱別紙１第５の２に基づく活動計画に定める施設と同一」である場合（計画欄に〇を記載）は、</t>
    <rPh sb="44" eb="46">
      <t>バアイ</t>
    </rPh>
    <rPh sb="47" eb="49">
      <t>ケイカク</t>
    </rPh>
    <rPh sb="49" eb="50">
      <t>ラン</t>
    </rPh>
    <rPh sb="53" eb="55">
      <t>キサイ</t>
    </rPh>
    <phoneticPr fontId="26"/>
  </si>
  <si>
    <t>農地管理費</t>
    <rPh sb="0" eb="2">
      <t>ノウチ</t>
    </rPh>
    <rPh sb="2" eb="5">
      <t>カンリヒ</t>
    </rPh>
    <phoneticPr fontId="10"/>
  </si>
  <si>
    <t>機能</t>
    <rPh sb="0" eb="2">
      <t>キノウ</t>
    </rPh>
    <phoneticPr fontId="26"/>
  </si>
  <si>
    <t>　　　　※支払日順に計上してください</t>
  </si>
  <si>
    <t>協定書第５の３の活動を実施するのに要した経費</t>
    <rPh sb="0" eb="3">
      <t>キョウテイショ</t>
    </rPh>
    <rPh sb="3" eb="4">
      <t>ダイ</t>
    </rPh>
    <rPh sb="8" eb="10">
      <t>カツドウ</t>
    </rPh>
    <rPh sb="11" eb="13">
      <t>ジッシ</t>
    </rPh>
    <rPh sb="17" eb="18">
      <t>ヨウ</t>
    </rPh>
    <rPh sb="20" eb="22">
      <t>ケイヒ</t>
    </rPh>
    <phoneticPr fontId="10"/>
  </si>
  <si>
    <t>役員報酬</t>
  </si>
  <si>
    <t>その他</t>
    <rPh sb="2" eb="3">
      <t>タ</t>
    </rPh>
    <phoneticPr fontId="10"/>
  </si>
  <si>
    <t>支出（円）</t>
    <rPh sb="0" eb="2">
      <t>シシュツ</t>
    </rPh>
    <rPh sb="3" eb="4">
      <t>エン</t>
    </rPh>
    <phoneticPr fontId="10"/>
  </si>
  <si>
    <t>ロータリー</t>
  </si>
  <si>
    <t>防除機</t>
  </si>
  <si>
    <t>前年度末繰越金・積立金
（第６期分）</t>
    <rPh sb="0" eb="3">
      <t>ゼンネンド</t>
    </rPh>
    <rPh sb="3" eb="4">
      <t>マツ</t>
    </rPh>
    <rPh sb="4" eb="7">
      <t>クリコシキン</t>
    </rPh>
    <rPh sb="8" eb="11">
      <t>ツミタテキン</t>
    </rPh>
    <rPh sb="13" eb="14">
      <t>ダイ</t>
    </rPh>
    <rPh sb="15" eb="16">
      <t>キ</t>
    </rPh>
    <rPh sb="16" eb="17">
      <t>ブン</t>
    </rPh>
    <phoneticPr fontId="10"/>
  </si>
  <si>
    <t>事務消耗品、振込手数料等</t>
    <rPh sb="0" eb="2">
      <t>ジム</t>
    </rPh>
    <rPh sb="2" eb="4">
      <t>ショウモウ</t>
    </rPh>
    <rPh sb="4" eb="5">
      <t>ヒン</t>
    </rPh>
    <rPh sb="6" eb="8">
      <t>フリコミ</t>
    </rPh>
    <rPh sb="8" eb="11">
      <t>テスウリョウ</t>
    </rPh>
    <rPh sb="11" eb="12">
      <t>トウ</t>
    </rPh>
    <phoneticPr fontId="10"/>
  </si>
  <si>
    <t>記 入 内 容</t>
    <rPh sb="0" eb="1">
      <t>キ</t>
    </rPh>
    <rPh sb="2" eb="3">
      <t>ニュウ</t>
    </rPh>
    <rPh sb="4" eb="5">
      <t>ウチ</t>
    </rPh>
    <rPh sb="6" eb="7">
      <t>ヨウ</t>
    </rPh>
    <phoneticPr fontId="10"/>
  </si>
  <si>
    <t>残 高
（円）</t>
    <rPh sb="0" eb="1">
      <t>ザン</t>
    </rPh>
    <rPh sb="2" eb="3">
      <t>タカ</t>
    </rPh>
    <rPh sb="5" eb="6">
      <t>エン</t>
    </rPh>
    <phoneticPr fontId="10"/>
  </si>
  <si>
    <t>領収書
番　号</t>
    <rPh sb="0" eb="3">
      <t>リョウシュウショ</t>
    </rPh>
    <rPh sb="4" eb="5">
      <t>バン</t>
    </rPh>
    <rPh sb="6" eb="7">
      <t>ゴウ</t>
    </rPh>
    <phoneticPr fontId="10"/>
  </si>
  <si>
    <t>内　　容</t>
    <rPh sb="0" eb="1">
      <t>ナイ</t>
    </rPh>
    <rPh sb="3" eb="4">
      <t>ヨウ</t>
    </rPh>
    <phoneticPr fontId="10"/>
  </si>
  <si>
    <t>個人配分</t>
    <rPh sb="0" eb="2">
      <t>コジン</t>
    </rPh>
    <rPh sb="2" eb="4">
      <t>ハイブン</t>
    </rPh>
    <phoneticPr fontId="10"/>
  </si>
  <si>
    <t>研修会等費</t>
    <rPh sb="0" eb="3">
      <t>ケンシュウカイ</t>
    </rPh>
    <rPh sb="3" eb="4">
      <t>トウ</t>
    </rPh>
    <rPh sb="4" eb="5">
      <t>ヒ</t>
    </rPh>
    <phoneticPr fontId="10"/>
  </si>
  <si>
    <t>備　　　考</t>
  </si>
  <si>
    <t>②超急傾斜農地保全管理加算</t>
  </si>
  <si>
    <t>受領印</t>
    <rPh sb="0" eb="3">
      <t>ジュリョウイン</t>
    </rPh>
    <phoneticPr fontId="10"/>
  </si>
  <si>
    <t>収支実績・決算書</t>
    <rPh sb="0" eb="2">
      <t>シュウシ</t>
    </rPh>
    <rPh sb="2" eb="4">
      <t>ジッセキ</t>
    </rPh>
    <rPh sb="5" eb="7">
      <t>ケッサン</t>
    </rPh>
    <rPh sb="7" eb="8">
      <t>ショ</t>
    </rPh>
    <phoneticPr fontId="10"/>
  </si>
  <si>
    <t>区　　　　分</t>
  </si>
  <si>
    <t>収入</t>
    <rPh sb="0" eb="2">
      <t>シュウニュウ</t>
    </rPh>
    <phoneticPr fontId="10"/>
  </si>
  <si>
    <t>支　　　　　　　　　　出</t>
    <rPh sb="0" eb="1">
      <t>ササ</t>
    </rPh>
    <rPh sb="11" eb="12">
      <t>デ</t>
    </rPh>
    <phoneticPr fontId="10"/>
  </si>
  <si>
    <t>①　合　計</t>
  </si>
  <si>
    <t>⑦</t>
  </si>
  <si>
    <t>支出</t>
  </si>
  <si>
    <t xml:space="preserve">    （2）共同取組活動支出額</t>
  </si>
  <si>
    <t>個人配分</t>
  </si>
  <si>
    <t>協定名：</t>
    <rPh sb="0" eb="2">
      <t>キョウテイ</t>
    </rPh>
    <rPh sb="2" eb="3">
      <t>メイ</t>
    </rPh>
    <phoneticPr fontId="10"/>
  </si>
  <si>
    <t>340</t>
  </si>
  <si>
    <t>活動内容</t>
    <rPh sb="0" eb="2">
      <t>カツドウ</t>
    </rPh>
    <rPh sb="2" eb="4">
      <t>ナイヨウ</t>
    </rPh>
    <phoneticPr fontId="26"/>
  </si>
  <si>
    <t>繰越額</t>
    <rPh sb="0" eb="2">
      <t>クリコシ</t>
    </rPh>
    <rPh sb="2" eb="3">
      <t>ガク</t>
    </rPh>
    <phoneticPr fontId="26"/>
  </si>
  <si>
    <t>農地管理費</t>
  </si>
  <si>
    <t>個人配分額</t>
    <rPh sb="0" eb="2">
      <t>コジン</t>
    </rPh>
    <rPh sb="2" eb="4">
      <t>ハイブン</t>
    </rPh>
    <rPh sb="4" eb="5">
      <t>ガク</t>
    </rPh>
    <phoneticPr fontId="10"/>
  </si>
  <si>
    <t>使途</t>
    <rPh sb="0" eb="2">
      <t>シト</t>
    </rPh>
    <phoneticPr fontId="26"/>
  </si>
  <si>
    <t>980</t>
  </si>
  <si>
    <t>724</t>
  </si>
  <si>
    <t>多面的機能増進活動費</t>
  </si>
  <si>
    <t>②　合　計</t>
  </si>
  <si>
    <t>該 当</t>
  </si>
  <si>
    <t>協 定 名</t>
    <rPh sb="0" eb="1">
      <t>キョウ</t>
    </rPh>
    <rPh sb="2" eb="3">
      <t>サダム</t>
    </rPh>
    <rPh sb="4" eb="5">
      <t>メイ</t>
    </rPh>
    <phoneticPr fontId="10"/>
  </si>
  <si>
    <t>交付金</t>
    <rPh sb="0" eb="3">
      <t>コウフキン</t>
    </rPh>
    <phoneticPr fontId="10"/>
  </si>
  <si>
    <t>≪注意≫</t>
    <rPh sb="1" eb="3">
      <t>チュウイ</t>
    </rPh>
    <phoneticPr fontId="10"/>
  </si>
  <si>
    <t>　６期の加算措置取組の経費に「○」をする欄のため、令和７年１～３月分は入力不要です。</t>
    <rPh sb="20" eb="21">
      <t>ラン</t>
    </rPh>
    <rPh sb="25" eb="27">
      <t>レイワ</t>
    </rPh>
    <rPh sb="28" eb="29">
      <t>ネン</t>
    </rPh>
    <rPh sb="32" eb="33">
      <t>ガツ</t>
    </rPh>
    <rPh sb="33" eb="34">
      <t>ブン</t>
    </rPh>
    <rPh sb="35" eb="37">
      <t>ニュウリョク</t>
    </rPh>
    <rPh sb="37" eb="39">
      <t>フヨウ</t>
    </rPh>
    <phoneticPr fontId="10"/>
  </si>
  <si>
    <t>２．上記支出は、共同取組活動として、協定書で定めた内容にあたるもの。</t>
    <rPh sb="2" eb="4">
      <t>ジョウキ</t>
    </rPh>
    <rPh sb="4" eb="6">
      <t>シシュツ</t>
    </rPh>
    <rPh sb="8" eb="10">
      <t>キョウドウ</t>
    </rPh>
    <rPh sb="10" eb="12">
      <t>トリクミ</t>
    </rPh>
    <rPh sb="12" eb="14">
      <t>カツドウ</t>
    </rPh>
    <rPh sb="18" eb="21">
      <t>キョウテイショ</t>
    </rPh>
    <rPh sb="22" eb="23">
      <t>サダ</t>
    </rPh>
    <rPh sb="25" eb="27">
      <t>ナイヨウ</t>
    </rPh>
    <phoneticPr fontId="10"/>
  </si>
  <si>
    <t>資産コード</t>
  </si>
  <si>
    <t>R　　年中（令和　　年１月1日～令和　　年１２月末日）に交付された額</t>
    <rPh sb="3" eb="4">
      <t>ネン</t>
    </rPh>
    <rPh sb="4" eb="5">
      <t>チュウ</t>
    </rPh>
    <rPh sb="6" eb="7">
      <t>レイ</t>
    </rPh>
    <rPh sb="7" eb="8">
      <t>カズ</t>
    </rPh>
    <rPh sb="10" eb="11">
      <t>ネン</t>
    </rPh>
    <rPh sb="12" eb="13">
      <t>ガツ</t>
    </rPh>
    <rPh sb="14" eb="15">
      <t>ニチ</t>
    </rPh>
    <rPh sb="16" eb="18">
      <t>レイワ</t>
    </rPh>
    <rPh sb="20" eb="21">
      <t>ネン</t>
    </rPh>
    <rPh sb="23" eb="24">
      <t>ガツ</t>
    </rPh>
    <rPh sb="24" eb="26">
      <t>マツジツ</t>
    </rPh>
    <rPh sb="28" eb="30">
      <t>コウフ</t>
    </rPh>
    <rPh sb="33" eb="34">
      <t>ガク</t>
    </rPh>
    <phoneticPr fontId="10"/>
  </si>
  <si>
    <t>水路　（ア）水路清掃</t>
    <rPh sb="6" eb="8">
      <t>スイロ</t>
    </rPh>
    <rPh sb="8" eb="10">
      <t>セイソウ</t>
    </rPh>
    <phoneticPr fontId="26"/>
  </si>
  <si>
    <t>共同利用機械の購入・管理に要した経費</t>
    <rPh sb="0" eb="2">
      <t>キョウドウ</t>
    </rPh>
    <rPh sb="2" eb="4">
      <t>リヨウ</t>
    </rPh>
    <rPh sb="4" eb="6">
      <t>キカイ</t>
    </rPh>
    <rPh sb="7" eb="9">
      <t>コウニュウ</t>
    </rPh>
    <rPh sb="10" eb="12">
      <t>カンリ</t>
    </rPh>
    <rPh sb="13" eb="14">
      <t>ヨウ</t>
    </rPh>
    <rPh sb="16" eb="18">
      <t>ケイヒ</t>
    </rPh>
    <phoneticPr fontId="10"/>
  </si>
  <si>
    <t>うち4月1日～12月31日</t>
  </si>
  <si>
    <t xml:space="preserve"> ⑦ 共同利用施設整備等費</t>
    <rPh sb="3" eb="5">
      <t>キョウドウ</t>
    </rPh>
    <rPh sb="5" eb="7">
      <t>リヨウ</t>
    </rPh>
    <rPh sb="7" eb="9">
      <t>シセツ</t>
    </rPh>
    <rPh sb="9" eb="11">
      <t>セイビ</t>
    </rPh>
    <rPh sb="11" eb="12">
      <t>ナド</t>
    </rPh>
    <rPh sb="12" eb="13">
      <t>ヒ</t>
    </rPh>
    <phoneticPr fontId="10"/>
  </si>
  <si>
    <t>３．慰安旅行等の遊興費、宴会代、秋祭り助成等は共同取組活動の必要経費とは認められませんので、収支報告書に計上できません。支出が必要な場合には、協定参加者から必要な額を集金するなどした上で支払うことになります。</t>
    <rPh sb="2" eb="4">
      <t>イアン</t>
    </rPh>
    <rPh sb="4" eb="6">
      <t>リョコウ</t>
    </rPh>
    <rPh sb="6" eb="7">
      <t>トウ</t>
    </rPh>
    <rPh sb="8" eb="11">
      <t>ユウキョウヒ</t>
    </rPh>
    <rPh sb="12" eb="14">
      <t>エンカイ</t>
    </rPh>
    <rPh sb="14" eb="15">
      <t>ダイ</t>
    </rPh>
    <rPh sb="16" eb="17">
      <t>アキ</t>
    </rPh>
    <rPh sb="17" eb="18">
      <t>マツ</t>
    </rPh>
    <rPh sb="19" eb="21">
      <t>ジョセイ</t>
    </rPh>
    <rPh sb="21" eb="22">
      <t>トウ</t>
    </rPh>
    <rPh sb="23" eb="25">
      <t>キョウドウ</t>
    </rPh>
    <rPh sb="25" eb="27">
      <t>トリクミ</t>
    </rPh>
    <rPh sb="27" eb="29">
      <t>カツドウ</t>
    </rPh>
    <rPh sb="30" eb="32">
      <t>ヒツヨウ</t>
    </rPh>
    <rPh sb="32" eb="34">
      <t>ケイヒ</t>
    </rPh>
    <rPh sb="36" eb="37">
      <t>ミト</t>
    </rPh>
    <rPh sb="46" eb="48">
      <t>シュウシ</t>
    </rPh>
    <rPh sb="48" eb="51">
      <t>ホウコクショ</t>
    </rPh>
    <rPh sb="52" eb="54">
      <t>ケイジョウ</t>
    </rPh>
    <rPh sb="60" eb="62">
      <t>シシュツ</t>
    </rPh>
    <rPh sb="63" eb="65">
      <t>ヒツヨウ</t>
    </rPh>
    <rPh sb="66" eb="68">
      <t>バアイ</t>
    </rPh>
    <rPh sb="71" eb="73">
      <t>キョウテイ</t>
    </rPh>
    <rPh sb="73" eb="75">
      <t>サンカ</t>
    </rPh>
    <rPh sb="75" eb="76">
      <t>シャ</t>
    </rPh>
    <rPh sb="78" eb="80">
      <t>ヒツヨウ</t>
    </rPh>
    <rPh sb="81" eb="82">
      <t>ガク</t>
    </rPh>
    <rPh sb="83" eb="85">
      <t>シュウキン</t>
    </rPh>
    <rPh sb="91" eb="92">
      <t>ウエ</t>
    </rPh>
    <rPh sb="93" eb="95">
      <t>シハラ</t>
    </rPh>
    <phoneticPr fontId="10"/>
  </si>
  <si>
    <t>協定名</t>
    <rPh sb="0" eb="2">
      <t>キョウテイ</t>
    </rPh>
    <rPh sb="2" eb="3">
      <t>メイ</t>
    </rPh>
    <phoneticPr fontId="10"/>
  </si>
  <si>
    <t>協定No：</t>
    <rPh sb="0" eb="2">
      <t>キョウテイ</t>
    </rPh>
    <phoneticPr fontId="10"/>
  </si>
  <si>
    <t>スマート農業</t>
    <rPh sb="4" eb="6">
      <t>ノウギョウ</t>
    </rPh>
    <phoneticPr fontId="26"/>
  </si>
  <si>
    <t>≪収入・支出科目≫</t>
    <rPh sb="1" eb="3">
      <t>シュウニュウ</t>
    </rPh>
    <rPh sb="4" eb="6">
      <t>シシュツ</t>
    </rPh>
    <rPh sb="6" eb="8">
      <t>カモク</t>
    </rPh>
    <phoneticPr fontId="10"/>
  </si>
  <si>
    <t>項目</t>
    <rPh sb="0" eb="2">
      <t>コウモク</t>
    </rPh>
    <phoneticPr fontId="10"/>
  </si>
  <si>
    <t>具　体　例</t>
    <rPh sb="0" eb="1">
      <t>グ</t>
    </rPh>
    <rPh sb="2" eb="3">
      <t>カラダ</t>
    </rPh>
    <rPh sb="4" eb="5">
      <t>レイ</t>
    </rPh>
    <phoneticPr fontId="10"/>
  </si>
  <si>
    <t>差引計</t>
    <rPh sb="0" eb="2">
      <t>サシヒキ</t>
    </rPh>
    <rPh sb="2" eb="3">
      <t>ケイ</t>
    </rPh>
    <phoneticPr fontId="10"/>
  </si>
  <si>
    <t>※氏名欄に名前があるときは必ず按分欄に数字を入力すること。按分0の場合は分子に〝0〟を入力</t>
    <rPh sb="1" eb="2">
      <t>シ</t>
    </rPh>
    <rPh sb="2" eb="3">
      <t>メイ</t>
    </rPh>
    <rPh sb="3" eb="4">
      <t>ラン</t>
    </rPh>
    <rPh sb="5" eb="7">
      <t>ナマエ</t>
    </rPh>
    <rPh sb="13" eb="14">
      <t>カナラ</t>
    </rPh>
    <rPh sb="15" eb="17">
      <t>アンブン</t>
    </rPh>
    <rPh sb="17" eb="18">
      <t>ラン</t>
    </rPh>
    <rPh sb="19" eb="21">
      <t>スウジ</t>
    </rPh>
    <rPh sb="22" eb="24">
      <t>ニュウリョク</t>
    </rPh>
    <rPh sb="29" eb="31">
      <t>アンブン</t>
    </rPh>
    <rPh sb="33" eb="35">
      <t>バアイ</t>
    </rPh>
    <rPh sb="36" eb="38">
      <t>ブンシ</t>
    </rPh>
    <rPh sb="43" eb="45">
      <t>ニュウリョク</t>
    </rPh>
    <phoneticPr fontId="10"/>
  </si>
  <si>
    <t>日当、イノシシ防護トタン、防鳥ネット等の資材費</t>
    <rPh sb="0" eb="2">
      <t>ニットウ</t>
    </rPh>
    <rPh sb="7" eb="9">
      <t>ボウゴ</t>
    </rPh>
    <rPh sb="13" eb="14">
      <t>フセ</t>
    </rPh>
    <rPh sb="14" eb="15">
      <t>トリ</t>
    </rPh>
    <rPh sb="18" eb="19">
      <t>トウ</t>
    </rPh>
    <rPh sb="20" eb="22">
      <t>シザイ</t>
    </rPh>
    <rPh sb="22" eb="23">
      <t>ヒ</t>
    </rPh>
    <phoneticPr fontId="10"/>
  </si>
  <si>
    <t>ブリッジ</t>
  </si>
  <si>
    <t>動力散粉機</t>
  </si>
  <si>
    <t>令和　　年度交付金</t>
    <rPh sb="0" eb="2">
      <t>レイワ</t>
    </rPh>
    <rPh sb="4" eb="5">
      <t>ネン</t>
    </rPh>
    <rPh sb="6" eb="9">
      <t>コウフキン</t>
    </rPh>
    <phoneticPr fontId="10"/>
  </si>
  <si>
    <t>支　出</t>
    <rPh sb="0" eb="1">
      <t>シ</t>
    </rPh>
    <rPh sb="2" eb="3">
      <t>デ</t>
    </rPh>
    <phoneticPr fontId="10"/>
  </si>
  <si>
    <t>均等割または面積割等で按分した個人配分額の合計</t>
    <rPh sb="0" eb="2">
      <t>キントウ</t>
    </rPh>
    <rPh sb="2" eb="3">
      <t>ワ</t>
    </rPh>
    <rPh sb="6" eb="8">
      <t>メンセキ</t>
    </rPh>
    <rPh sb="8" eb="9">
      <t>ワリ</t>
    </rPh>
    <rPh sb="9" eb="10">
      <t>トウ</t>
    </rPh>
    <rPh sb="11" eb="13">
      <t>アンブン</t>
    </rPh>
    <rPh sb="15" eb="17">
      <t>コジン</t>
    </rPh>
    <rPh sb="17" eb="19">
      <t>ハイブン</t>
    </rPh>
    <rPh sb="19" eb="20">
      <t>ガク</t>
    </rPh>
    <rPh sb="21" eb="23">
      <t>ゴウケイ</t>
    </rPh>
    <phoneticPr fontId="10"/>
  </si>
  <si>
    <t>その他 （　　　　　　　　　　　　　　　　　　　　　）</t>
  </si>
  <si>
    <t>道・水路管理費</t>
  </si>
  <si>
    <t>代表者手当等</t>
    <rPh sb="0" eb="3">
      <t>ダイヒョウシャ</t>
    </rPh>
    <rPh sb="3" eb="5">
      <t>テアテ</t>
    </rPh>
    <rPh sb="5" eb="6">
      <t>トウ</t>
    </rPh>
    <phoneticPr fontId="10"/>
  </si>
  <si>
    <t>農道や水路の管理、補修、道路法面の管理に要した経費　</t>
    <rPh sb="0" eb="2">
      <t>ノウドウ</t>
    </rPh>
    <rPh sb="3" eb="5">
      <t>スイロ</t>
    </rPh>
    <rPh sb="6" eb="8">
      <t>カンリ</t>
    </rPh>
    <rPh sb="9" eb="11">
      <t>ホシュウ</t>
    </rPh>
    <rPh sb="12" eb="14">
      <t>ドウロ</t>
    </rPh>
    <rPh sb="14" eb="15">
      <t>ノリ</t>
    </rPh>
    <rPh sb="15" eb="16">
      <t>メン</t>
    </rPh>
    <rPh sb="17" eb="19">
      <t>カンリ</t>
    </rPh>
    <rPh sb="20" eb="21">
      <t>ヨウ</t>
    </rPh>
    <rPh sb="23" eb="25">
      <t>ケイヒ</t>
    </rPh>
    <phoneticPr fontId="10"/>
  </si>
  <si>
    <t>動力耕運機（普通）</t>
  </si>
  <si>
    <t>田畑の耕作・管理に要した経費</t>
    <rPh sb="0" eb="1">
      <t>タ</t>
    </rPh>
    <rPh sb="1" eb="2">
      <t>ハタ</t>
    </rPh>
    <rPh sb="3" eb="5">
      <t>コウサク</t>
    </rPh>
    <rPh sb="6" eb="8">
      <t>カンリ</t>
    </rPh>
    <rPh sb="9" eb="10">
      <t>ヨウ</t>
    </rPh>
    <rPh sb="12" eb="14">
      <t>ケイヒ</t>
    </rPh>
    <phoneticPr fontId="10"/>
  </si>
  <si>
    <t>⑧</t>
  </si>
  <si>
    <t>930</t>
  </si>
  <si>
    <t>鳥獣被害防止対策費</t>
    <rPh sb="0" eb="2">
      <t>チョウジュウ</t>
    </rPh>
    <rPh sb="2" eb="4">
      <t>ヒガイ</t>
    </rPh>
    <rPh sb="4" eb="6">
      <t>ボウシ</t>
    </rPh>
    <rPh sb="6" eb="9">
      <t>タイサクヒ</t>
    </rPh>
    <phoneticPr fontId="10"/>
  </si>
  <si>
    <t>【ネットワーク化活動計画】</t>
    <rPh sb="7" eb="8">
      <t>カ</t>
    </rPh>
    <rPh sb="8" eb="10">
      <t>カツドウ</t>
    </rPh>
    <rPh sb="10" eb="12">
      <t>ケイカク</t>
    </rPh>
    <phoneticPr fontId="26"/>
  </si>
  <si>
    <t>鳥獣防止柵の設置・補修に要した経費　</t>
    <rPh sb="0" eb="2">
      <t>チョウジュウ</t>
    </rPh>
    <rPh sb="2" eb="4">
      <t>ボウシ</t>
    </rPh>
    <rPh sb="4" eb="5">
      <t>サク</t>
    </rPh>
    <rPh sb="6" eb="8">
      <t>セッチ</t>
    </rPh>
    <rPh sb="9" eb="11">
      <t>ホシュウ</t>
    </rPh>
    <rPh sb="12" eb="13">
      <t>ヨウ</t>
    </rPh>
    <rPh sb="15" eb="17">
      <t>ケイヒ</t>
    </rPh>
    <phoneticPr fontId="10"/>
  </si>
  <si>
    <t>④スマート農業加算</t>
    <rPh sb="5" eb="7">
      <t>ノウギョウ</t>
    </rPh>
    <phoneticPr fontId="10"/>
  </si>
  <si>
    <t xml:space="preserve"> ⑨ 土地利用調整関係費</t>
    <rPh sb="3" eb="7">
      <t>トチリヨウ</t>
    </rPh>
    <rPh sb="7" eb="9">
      <t>チョウセイ</t>
    </rPh>
    <rPh sb="9" eb="12">
      <t>カンケイヒ</t>
    </rPh>
    <phoneticPr fontId="10"/>
  </si>
  <si>
    <t>周辺林地の下草刈り、景観作物の植栽、堆きゅう肥の施肥等</t>
    <rPh sb="0" eb="2">
      <t>シュウヘン</t>
    </rPh>
    <rPh sb="2" eb="4">
      <t>リンチ</t>
    </rPh>
    <rPh sb="5" eb="6">
      <t>シタ</t>
    </rPh>
    <rPh sb="6" eb="8">
      <t>クサカ</t>
    </rPh>
    <rPh sb="10" eb="12">
      <t>ケイカン</t>
    </rPh>
    <rPh sb="12" eb="14">
      <t>サクモツ</t>
    </rPh>
    <rPh sb="15" eb="17">
      <t>ショクサイ</t>
    </rPh>
    <rPh sb="18" eb="19">
      <t>ウズタ</t>
    </rPh>
    <rPh sb="22" eb="23">
      <t>ヒ</t>
    </rPh>
    <rPh sb="24" eb="26">
      <t>セヒ</t>
    </rPh>
    <rPh sb="26" eb="27">
      <t>トウ</t>
    </rPh>
    <phoneticPr fontId="10"/>
  </si>
  <si>
    <t>耕作放棄されそうな農用地については、集落内外の担い手農家や第３セクター等による利用権の設定等や農作業の委託を行う。</t>
  </si>
  <si>
    <t>共同利用機械購入等費</t>
    <rPh sb="0" eb="2">
      <t>キョウドウ</t>
    </rPh>
    <rPh sb="2" eb="4">
      <t>リヨウ</t>
    </rPh>
    <rPh sb="4" eb="6">
      <t>キカイ</t>
    </rPh>
    <rPh sb="6" eb="8">
      <t>コウニュウ</t>
    </rPh>
    <rPh sb="8" eb="10">
      <t>トウヒ</t>
    </rPh>
    <phoneticPr fontId="10"/>
  </si>
  <si>
    <t>協定名</t>
    <rPh sb="0" eb="2">
      <t>キョウテイ</t>
    </rPh>
    <rPh sb="2" eb="3">
      <t>メイ</t>
    </rPh>
    <phoneticPr fontId="26"/>
  </si>
  <si>
    <t>年度　中山間地域等直接支払交付金　要件確認表</t>
  </si>
  <si>
    <t>に該当しない支出額</t>
    <rPh sb="1" eb="3">
      <t>ガイトウ</t>
    </rPh>
    <rPh sb="6" eb="7">
      <t>ササ</t>
    </rPh>
    <rPh sb="7" eb="8">
      <t>デ</t>
    </rPh>
    <rPh sb="8" eb="9">
      <t>ガク</t>
    </rPh>
    <phoneticPr fontId="10"/>
  </si>
  <si>
    <t>取得価格</t>
    <rPh sb="0" eb="2">
      <t>シュトク</t>
    </rPh>
    <rPh sb="2" eb="4">
      <t>カカク</t>
    </rPh>
    <phoneticPr fontId="10"/>
  </si>
  <si>
    <t>⑤</t>
  </si>
  <si>
    <t>多面的機能増進活動費</t>
    <rPh sb="0" eb="3">
      <t>タメンテキ</t>
    </rPh>
    <rPh sb="3" eb="5">
      <t>キノウ</t>
    </rPh>
    <rPh sb="5" eb="7">
      <t>ゾウシン</t>
    </rPh>
    <rPh sb="7" eb="9">
      <t>カツドウ</t>
    </rPh>
    <rPh sb="9" eb="10">
      <t>ヒ</t>
    </rPh>
    <phoneticPr fontId="10"/>
  </si>
  <si>
    <t>令和</t>
    <rPh sb="0" eb="2">
      <t>レイワ</t>
    </rPh>
    <phoneticPr fontId="26"/>
  </si>
  <si>
    <t>　令和７年中（1月～12月）に分配された個人配分参加者個人へ配分された総額</t>
    <rPh sb="1" eb="3">
      <t>レイワ</t>
    </rPh>
    <rPh sb="4" eb="5">
      <t>ネン</t>
    </rPh>
    <rPh sb="15" eb="17">
      <t>ブンパイ</t>
    </rPh>
    <rPh sb="20" eb="22">
      <t>コジン</t>
    </rPh>
    <rPh sb="22" eb="24">
      <t>ハイブン</t>
    </rPh>
    <rPh sb="24" eb="27">
      <t>サンカシャ</t>
    </rPh>
    <rPh sb="27" eb="29">
      <t>コジン</t>
    </rPh>
    <rPh sb="30" eb="32">
      <t>ハイブン</t>
    </rPh>
    <rPh sb="35" eb="37">
      <t>ソウガク</t>
    </rPh>
    <phoneticPr fontId="10"/>
  </si>
  <si>
    <t>土壌流亡に配慮した営農を行う（等高線栽培、根の張る植物を畝間に植栽）。</t>
  </si>
  <si>
    <t>鳥獣防止柵の設置・補修に要した経費</t>
  </si>
  <si>
    <t>金額 ６</t>
    <rPh sb="0" eb="2">
      <t>キンガク</t>
    </rPh>
    <phoneticPr fontId="10"/>
  </si>
  <si>
    <t>320</t>
  </si>
  <si>
    <t>注１）</t>
  </si>
  <si>
    <t>金額１０</t>
  </si>
  <si>
    <t>380</t>
  </si>
  <si>
    <t>作業道の設置、排水改良等簡易な基盤整備を行う。</t>
  </si>
  <si>
    <t>協定Ｎｏ．</t>
    <rPh sb="0" eb="2">
      <t>キョウテイ</t>
    </rPh>
    <phoneticPr fontId="26"/>
  </si>
  <si>
    <t>723</t>
  </si>
  <si>
    <t>⑤
鳥獣被害防止対策費</t>
    <rPh sb="2" eb="4">
      <t>チョウジュウ</t>
    </rPh>
    <rPh sb="4" eb="6">
      <t>ヒガイ</t>
    </rPh>
    <rPh sb="6" eb="8">
      <t>ボウシ</t>
    </rPh>
    <rPh sb="8" eb="10">
      <t>タイサク</t>
    </rPh>
    <rPh sb="10" eb="11">
      <t>ヒ</t>
    </rPh>
    <phoneticPr fontId="10"/>
  </si>
  <si>
    <t>イ、ネットワーク化・統合等により実現する農業生産活動等の継続のための取組　　　　　　　　　　　　　　　　　　　　　　　　　　　　　　　　　　　</t>
  </si>
  <si>
    <t>490</t>
  </si>
  <si>
    <t>６期分</t>
    <rPh sb="1" eb="2">
      <t>キ</t>
    </rPh>
    <rPh sb="2" eb="3">
      <t>ブン</t>
    </rPh>
    <phoneticPr fontId="26"/>
  </si>
  <si>
    <t>作業場等（レンガ・ブロック造）</t>
  </si>
  <si>
    <t>共同取組活動費</t>
    <rPh sb="0" eb="2">
      <t>キョウドウ</t>
    </rPh>
    <rPh sb="2" eb="4">
      <t>トリクミ</t>
    </rPh>
    <rPh sb="4" eb="7">
      <t>カツドウヒ</t>
    </rPh>
    <phoneticPr fontId="26"/>
  </si>
  <si>
    <t>（６）協定参加者名を入力</t>
    <rPh sb="3" eb="5">
      <t>キョウテイ</t>
    </rPh>
    <rPh sb="5" eb="7">
      <t>サンカ</t>
    </rPh>
    <rPh sb="7" eb="8">
      <t>モノ</t>
    </rPh>
    <rPh sb="8" eb="9">
      <t>メイ</t>
    </rPh>
    <rPh sb="10" eb="12">
      <t>ニュウリョク</t>
    </rPh>
    <phoneticPr fontId="10"/>
  </si>
  <si>
    <t>(B)+(C)</t>
  </si>
  <si>
    <t>２．上記支出は、積立・繰越に係る計画に定めた内容にあたるもの。</t>
    <rPh sb="2" eb="4">
      <t>ジョウキ</t>
    </rPh>
    <rPh sb="4" eb="6">
      <t>シシュツ</t>
    </rPh>
    <rPh sb="8" eb="10">
      <t>ツミタテ</t>
    </rPh>
    <rPh sb="11" eb="13">
      <t>クリコシ</t>
    </rPh>
    <rPh sb="14" eb="15">
      <t>カカ</t>
    </rPh>
    <rPh sb="16" eb="18">
      <t>ケイカク</t>
    </rPh>
    <rPh sb="19" eb="20">
      <t>サダ</t>
    </rPh>
    <rPh sb="22" eb="24">
      <t>ナイヨウ</t>
    </rPh>
    <phoneticPr fontId="10"/>
  </si>
  <si>
    <t>（C） 総　計</t>
    <rPh sb="4" eb="5">
      <t>ソウ</t>
    </rPh>
    <rPh sb="6" eb="7">
      <t>ケイ</t>
    </rPh>
    <phoneticPr fontId="10"/>
  </si>
  <si>
    <t>穀物計量器</t>
  </si>
  <si>
    <t>動力耕運機</t>
  </si>
  <si>
    <t>年度</t>
    <rPh sb="0" eb="2">
      <t>ネンド</t>
    </rPh>
    <phoneticPr fontId="26"/>
  </si>
  <si>
    <t>その他（　　　　　　　　　　　　　　　　　　　　　）</t>
  </si>
  <si>
    <t>710</t>
  </si>
  <si>
    <t>一時的な立替額が収入/支出の合計に計上されないように計上します。</t>
    <rPh sb="26" eb="28">
      <t>ケイジョウ</t>
    </rPh>
    <phoneticPr fontId="10"/>
  </si>
  <si>
    <r>
      <t>　　</t>
    </r>
    <r>
      <rPr>
        <u/>
        <sz val="12"/>
        <color auto="1"/>
        <rFont val="ＭＳ 明朝"/>
      </rPr>
      <t>金融機関の受付印が押印された振込伝票の写しを添付すれば、受領印省略可</t>
    </r>
  </si>
  <si>
    <t>積立累計額</t>
  </si>
  <si>
    <t>個別経費算入額</t>
    <rPh sb="0" eb="2">
      <t>コベツ</t>
    </rPh>
    <rPh sb="2" eb="4">
      <t>ケイヒ</t>
    </rPh>
    <rPh sb="4" eb="6">
      <t>サンニュウ</t>
    </rPh>
    <rPh sb="6" eb="7">
      <t>ガク</t>
    </rPh>
    <phoneticPr fontId="10"/>
  </si>
  <si>
    <t>「19-1（減価償却内訳）」シートを入力</t>
  </si>
  <si>
    <t>660</t>
  </si>
  <si>
    <t>緩傾斜</t>
    <rPh sb="0" eb="3">
      <t>カンケイシャ</t>
    </rPh>
    <phoneticPr fontId="10"/>
  </si>
  <si>
    <t>収入金額計</t>
    <rPh sb="0" eb="2">
      <t>シュウニュウ</t>
    </rPh>
    <rPh sb="2" eb="4">
      <t>キンガク</t>
    </rPh>
    <rPh sb="4" eb="5">
      <t>ケイ</t>
    </rPh>
    <phoneticPr fontId="10"/>
  </si>
  <si>
    <t>魚類・昆虫類の保護を行う（ビオトープの確保）。</t>
  </si>
  <si>
    <t>⑬</t>
  </si>
  <si>
    <t>協定No.</t>
  </si>
  <si>
    <t>作業場等（木造）</t>
  </si>
  <si>
    <t>円</t>
    <rPh sb="0" eb="1">
      <t>エン</t>
    </rPh>
    <phoneticPr fontId="26"/>
  </si>
  <si>
    <t>代表者手当等</t>
  </si>
  <si>
    <t>氏　　名</t>
    <rPh sb="0" eb="1">
      <t>シ</t>
    </rPh>
    <rPh sb="3" eb="4">
      <t>メイ</t>
    </rPh>
    <phoneticPr fontId="10"/>
  </si>
  <si>
    <t>取崩額</t>
  </si>
  <si>
    <t>　１　協定参加者</t>
    <rPh sb="3" eb="5">
      <t>キョウテイ</t>
    </rPh>
    <rPh sb="5" eb="8">
      <t>サンカシャ</t>
    </rPh>
    <phoneticPr fontId="10"/>
  </si>
  <si>
    <t>使途</t>
  </si>
  <si>
    <t>研修会等費</t>
    <rPh sb="3" eb="4">
      <t>トウ</t>
    </rPh>
    <phoneticPr fontId="10"/>
  </si>
  <si>
    <t>640</t>
  </si>
  <si>
    <t>③ネットワーク化加算</t>
    <rPh sb="7" eb="8">
      <t>カ</t>
    </rPh>
    <phoneticPr fontId="10"/>
  </si>
  <si>
    <t>共同利用施設整備等費</t>
    <rPh sb="0" eb="2">
      <t>キョウドウ</t>
    </rPh>
    <rPh sb="2" eb="4">
      <t>リヨウ</t>
    </rPh>
    <rPh sb="4" eb="6">
      <t>シセツ</t>
    </rPh>
    <rPh sb="6" eb="8">
      <t>セイビ</t>
    </rPh>
    <rPh sb="8" eb="9">
      <t>トウ</t>
    </rPh>
    <rPh sb="9" eb="10">
      <t>ヒ</t>
    </rPh>
    <phoneticPr fontId="10"/>
  </si>
  <si>
    <t>合計</t>
    <rPh sb="0" eb="2">
      <t>ゴウケイ</t>
    </rPh>
    <phoneticPr fontId="26"/>
  </si>
  <si>
    <t>作業場等（木造モルタル）</t>
  </si>
  <si>
    <t>金額 ２</t>
  </si>
  <si>
    <t>災害復旧に備える費用</t>
    <rPh sb="0" eb="2">
      <t>サイガイ</t>
    </rPh>
    <rPh sb="2" eb="4">
      <t>フッキュウ</t>
    </rPh>
    <rPh sb="5" eb="6">
      <t>ソナ</t>
    </rPh>
    <rPh sb="8" eb="10">
      <t>ヒヨウ</t>
    </rPh>
    <phoneticPr fontId="26"/>
  </si>
  <si>
    <t>協定Ｎｏ．</t>
    <rPh sb="0" eb="2">
      <t>キョウテイ</t>
    </rPh>
    <phoneticPr fontId="10"/>
  </si>
  <si>
    <t>収入計</t>
    <rPh sb="0" eb="2">
      <t>シュウニュウ</t>
    </rPh>
    <rPh sb="2" eb="3">
      <t>ケイ</t>
    </rPh>
    <phoneticPr fontId="10"/>
  </si>
  <si>
    <t>前年度末繰越金・積立金
（第５期分）</t>
    <rPh sb="0" eb="3">
      <t>ゼンネンド</t>
    </rPh>
    <rPh sb="3" eb="4">
      <t>マツ</t>
    </rPh>
    <rPh sb="4" eb="6">
      <t>クリコシ</t>
    </rPh>
    <rPh sb="6" eb="7">
      <t>キン</t>
    </rPh>
    <rPh sb="8" eb="11">
      <t>ツミタテキン</t>
    </rPh>
    <rPh sb="13" eb="14">
      <t>ダイ</t>
    </rPh>
    <rPh sb="15" eb="16">
      <t>キ</t>
    </rPh>
    <rPh sb="16" eb="17">
      <t>ブン</t>
    </rPh>
    <phoneticPr fontId="26"/>
  </si>
  <si>
    <t>単位：円</t>
    <rPh sb="0" eb="2">
      <t>タンイ</t>
    </rPh>
    <rPh sb="3" eb="4">
      <t>エン</t>
    </rPh>
    <phoneticPr fontId="10"/>
  </si>
  <si>
    <t>土地利用調整関係費</t>
    <rPh sb="0" eb="2">
      <t>トチ</t>
    </rPh>
    <rPh sb="2" eb="4">
      <t>リヨウ</t>
    </rPh>
    <rPh sb="4" eb="6">
      <t>チョウセイ</t>
    </rPh>
    <rPh sb="6" eb="9">
      <t>カンケイヒ</t>
    </rPh>
    <phoneticPr fontId="10"/>
  </si>
  <si>
    <t>法人設立関係費</t>
    <rPh sb="0" eb="2">
      <t>ホウジン</t>
    </rPh>
    <rPh sb="2" eb="4">
      <t>セツリツ</t>
    </rPh>
    <rPh sb="4" eb="7">
      <t>カンケイヒ</t>
    </rPh>
    <phoneticPr fontId="10"/>
  </si>
  <si>
    <t>スマート農業</t>
    <rPh sb="4" eb="6">
      <t>ノウギョウ</t>
    </rPh>
    <phoneticPr fontId="10"/>
  </si>
  <si>
    <t>②</t>
  </si>
  <si>
    <t>都市住民との交流促進関係費</t>
    <rPh sb="0" eb="2">
      <t>トシ</t>
    </rPh>
    <rPh sb="2" eb="4">
      <t>ジュウミン</t>
    </rPh>
    <rPh sb="6" eb="8">
      <t>コウリュウ</t>
    </rPh>
    <rPh sb="8" eb="10">
      <t>ソクシン</t>
    </rPh>
    <rPh sb="10" eb="13">
      <t>カンケイヒ</t>
    </rPh>
    <phoneticPr fontId="10"/>
  </si>
  <si>
    <t>按分率</t>
    <rPh sb="0" eb="2">
      <t>アンブン</t>
    </rPh>
    <rPh sb="2" eb="3">
      <t>リツ</t>
    </rPh>
    <phoneticPr fontId="10"/>
  </si>
  <si>
    <t>差し引き残金
①－②</t>
  </si>
  <si>
    <t>うち繰越金</t>
    <rPh sb="2" eb="5">
      <t>クリコシキン</t>
    </rPh>
    <phoneticPr fontId="10"/>
  </si>
  <si>
    <t>共同取組活</t>
    <rPh sb="0" eb="2">
      <t>キョウドウ</t>
    </rPh>
    <rPh sb="2" eb="4">
      <t>トリクミ</t>
    </rPh>
    <rPh sb="4" eb="5">
      <t>カツ</t>
    </rPh>
    <phoneticPr fontId="10"/>
  </si>
  <si>
    <t>（注）　５　「⑥減価償却資産の取得金額」及び、「⑧減価償却費」欄は、「減価償却費の明細」より移記します。</t>
    <rPh sb="1" eb="2">
      <t>チュウ</t>
    </rPh>
    <rPh sb="8" eb="10">
      <t>ゲンカ</t>
    </rPh>
    <rPh sb="10" eb="12">
      <t>ショウキャク</t>
    </rPh>
    <rPh sb="12" eb="14">
      <t>シサン</t>
    </rPh>
    <rPh sb="15" eb="17">
      <t>シュトク</t>
    </rPh>
    <rPh sb="17" eb="19">
      <t>キンガク</t>
    </rPh>
    <rPh sb="20" eb="21">
      <t>オヨ</t>
    </rPh>
    <rPh sb="25" eb="27">
      <t>ゲンカ</t>
    </rPh>
    <rPh sb="27" eb="29">
      <t>ショウキャク</t>
    </rPh>
    <rPh sb="29" eb="30">
      <t>ヒ</t>
    </rPh>
    <rPh sb="31" eb="32">
      <t>ラン</t>
    </rPh>
    <rPh sb="35" eb="37">
      <t>ゲンカ</t>
    </rPh>
    <rPh sb="37" eb="39">
      <t>ショウキャク</t>
    </rPh>
    <rPh sb="39" eb="40">
      <t>ヒ</t>
    </rPh>
    <rPh sb="41" eb="43">
      <t>メイサイ</t>
    </rPh>
    <rPh sb="46" eb="47">
      <t>ウツ</t>
    </rPh>
    <rPh sb="47" eb="48">
      <t>キ</t>
    </rPh>
    <phoneticPr fontId="10"/>
  </si>
  <si>
    <t>収入金額</t>
    <rPh sb="0" eb="2">
      <t>シュウニュウ</t>
    </rPh>
    <rPh sb="2" eb="4">
      <t>キンガク</t>
    </rPh>
    <phoneticPr fontId="10"/>
  </si>
  <si>
    <t xml:space="preserve">    （１）配分総額</t>
  </si>
  <si>
    <r>
      <t xml:space="preserve">安来市長  </t>
    </r>
    <r>
      <rPr>
        <sz val="11"/>
        <color auto="1"/>
        <rFont val="ＭＳ Ｐゴシック"/>
      </rPr>
      <t xml:space="preserve"> 田中　武夫</t>
    </r>
    <rPh sb="0" eb="2">
      <t>ヤスギ</t>
    </rPh>
    <rPh sb="2" eb="3">
      <t>シ</t>
    </rPh>
    <rPh sb="3" eb="4">
      <t>チョウ</t>
    </rPh>
    <rPh sb="7" eb="9">
      <t>タナカ</t>
    </rPh>
    <rPh sb="10" eb="12">
      <t>タケオ</t>
    </rPh>
    <phoneticPr fontId="10"/>
  </si>
  <si>
    <t>共同利用施設整備等費</t>
    <rPh sb="0" eb="2">
      <t>キョウドウ</t>
    </rPh>
    <rPh sb="2" eb="4">
      <t>リヨウ</t>
    </rPh>
    <rPh sb="4" eb="6">
      <t>シセツ</t>
    </rPh>
    <rPh sb="6" eb="8">
      <t>セイビ</t>
    </rPh>
    <rPh sb="8" eb="9">
      <t>トウ</t>
    </rPh>
    <rPh sb="9" eb="10">
      <t>ヒ</t>
    </rPh>
    <phoneticPr fontId="26"/>
  </si>
  <si>
    <r>
      <t>⑤</t>
    </r>
    <r>
      <rPr>
        <sz val="9"/>
        <color auto="1"/>
        <rFont val="ＭＳ Ｐゴシック"/>
      </rPr>
      <t>　④のうち必要経費</t>
    </r>
    <rPh sb="6" eb="8">
      <t>ヒツヨウ</t>
    </rPh>
    <rPh sb="8" eb="9">
      <t>キョウ</t>
    </rPh>
    <rPh sb="9" eb="10">
      <t>ヒ</t>
    </rPh>
    <phoneticPr fontId="10"/>
  </si>
  <si>
    <t>【ご注意ください】</t>
    <rPh sb="2" eb="4">
      <t>チュウイ</t>
    </rPh>
    <phoneticPr fontId="10"/>
  </si>
  <si>
    <t>金額 ７</t>
  </si>
  <si>
    <t>560</t>
  </si>
  <si>
    <t>（注）　２　「②役員報酬・出役賃金等」欄は、「中山間地域等直接支払執行状況調書」の「役員報酬・出役賃金等の計」(D)欄から移記します。</t>
    <rPh sb="1" eb="2">
      <t>チュウ</t>
    </rPh>
    <rPh sb="8" eb="10">
      <t>ヤクイン</t>
    </rPh>
    <rPh sb="10" eb="12">
      <t>ホウシュウ</t>
    </rPh>
    <rPh sb="13" eb="15">
      <t>シュツエキ</t>
    </rPh>
    <rPh sb="15" eb="17">
      <t>チンギン</t>
    </rPh>
    <rPh sb="17" eb="18">
      <t>トウ</t>
    </rPh>
    <rPh sb="19" eb="20">
      <t>ラン</t>
    </rPh>
    <rPh sb="23" eb="24">
      <t>ナカ</t>
    </rPh>
    <rPh sb="24" eb="26">
      <t>ヤマアイ</t>
    </rPh>
    <rPh sb="26" eb="29">
      <t>チイキナド</t>
    </rPh>
    <rPh sb="29" eb="31">
      <t>チョクセツ</t>
    </rPh>
    <rPh sb="31" eb="33">
      <t>シハライ</t>
    </rPh>
    <rPh sb="33" eb="35">
      <t>シッコウ</t>
    </rPh>
    <rPh sb="35" eb="37">
      <t>ジョウキョウ</t>
    </rPh>
    <rPh sb="37" eb="39">
      <t>チョウショ</t>
    </rPh>
    <rPh sb="44" eb="46">
      <t>ホウシュウ</t>
    </rPh>
    <rPh sb="53" eb="54">
      <t>ケイ</t>
    </rPh>
    <rPh sb="58" eb="59">
      <t>ラン</t>
    </rPh>
    <rPh sb="61" eb="62">
      <t>イ</t>
    </rPh>
    <rPh sb="62" eb="63">
      <t>キ</t>
    </rPh>
    <phoneticPr fontId="10"/>
  </si>
  <si>
    <t>合        計</t>
    <rPh sb="0" eb="10">
      <t>ゴウケイ</t>
    </rPh>
    <phoneticPr fontId="10"/>
  </si>
  <si>
    <t>協    定
参加者名</t>
  </si>
  <si>
    <r>
      <t>　</t>
    </r>
    <r>
      <rPr>
        <sz val="28"/>
        <color auto="1"/>
        <rFont val="HGS創英角ﾎﾟｯﾌﾟ体"/>
      </rPr>
      <t>　令和</t>
    </r>
    <rPh sb="2" eb="4">
      <t>レイワ</t>
    </rPh>
    <phoneticPr fontId="10"/>
  </si>
  <si>
    <t>ネットワーク化活動計画</t>
    <rPh sb="6" eb="7">
      <t>カ</t>
    </rPh>
    <rPh sb="7" eb="9">
      <t>カツドウ</t>
    </rPh>
    <rPh sb="9" eb="11">
      <t>ケイカク</t>
    </rPh>
    <phoneticPr fontId="26"/>
  </si>
  <si>
    <t>金額１２</t>
  </si>
  <si>
    <t>共 同 取 組 配 分</t>
  </si>
  <si>
    <t>440</t>
  </si>
  <si>
    <t>分母</t>
    <rPh sb="0" eb="2">
      <t>ブンボ</t>
    </rPh>
    <phoneticPr fontId="10"/>
  </si>
  <si>
    <t>←次年度繰越金</t>
    <rPh sb="1" eb="4">
      <t>ジネンド</t>
    </rPh>
    <rPh sb="4" eb="7">
      <t>クリコシキン</t>
    </rPh>
    <phoneticPr fontId="26"/>
  </si>
  <si>
    <t>農地法面の崩壊を未然に防止するため、集落内の担い手を中心に定期的な点検を行う。　</t>
  </si>
  <si>
    <t>散粒機・散粉</t>
  </si>
  <si>
    <t>内、基本交付金</t>
    <rPh sb="0" eb="1">
      <t>ウチ</t>
    </rPh>
    <rPh sb="2" eb="4">
      <t>キホン</t>
    </rPh>
    <rPh sb="4" eb="6">
      <t>コウフ</t>
    </rPh>
    <rPh sb="6" eb="7">
      <t>キン</t>
    </rPh>
    <phoneticPr fontId="26"/>
  </si>
  <si>
    <t xml:space="preserve"> 協定参加者名</t>
  </si>
  <si>
    <t xml:space="preserve"> ① 役員報酬</t>
    <rPh sb="5" eb="6">
      <t>ホウ</t>
    </rPh>
    <rPh sb="6" eb="7">
      <t>シュウ</t>
    </rPh>
    <phoneticPr fontId="10"/>
  </si>
  <si>
    <t>【今年度分の残高】</t>
    <rPh sb="1" eb="4">
      <t>コンネンド</t>
    </rPh>
    <rPh sb="4" eb="5">
      <t>ブン</t>
    </rPh>
    <rPh sb="6" eb="8">
      <t>ザンダカ</t>
    </rPh>
    <phoneticPr fontId="26"/>
  </si>
  <si>
    <t>支  出  項  目</t>
  </si>
  <si>
    <t>端数　　配分</t>
    <rPh sb="0" eb="2">
      <t>ハスウ</t>
    </rPh>
    <phoneticPr fontId="10"/>
  </si>
  <si>
    <t>金額 ３</t>
  </si>
  <si>
    <r>
      <t>オレンジ色部分</t>
    </r>
    <r>
      <rPr>
        <b/>
        <sz val="18"/>
        <color auto="1"/>
        <rFont val="HG丸ｺﾞｼｯｸM-PRO"/>
      </rPr>
      <t>が入力箇所になります。</t>
    </r>
  </si>
  <si>
    <t>　４　交付金の収支実績（決算）</t>
  </si>
  <si>
    <t>農業用作業場</t>
  </si>
  <si>
    <t>⑥
共同利用
機械購入等費</t>
    <rPh sb="2" eb="4">
      <t>キョウドウ</t>
    </rPh>
    <rPh sb="4" eb="6">
      <t>リヨウ</t>
    </rPh>
    <rPh sb="7" eb="9">
      <t>キカイ</t>
    </rPh>
    <rPh sb="9" eb="11">
      <t>コウニュウ</t>
    </rPh>
    <rPh sb="11" eb="12">
      <t>トウ</t>
    </rPh>
    <rPh sb="12" eb="13">
      <t>ヒ</t>
    </rPh>
    <phoneticPr fontId="10"/>
  </si>
  <si>
    <t>（注）　３　「④共同取組活動分支出額」欄は、「収支報告書の　2、協定参加者別細目」の「合計の支出額」⑯欄から、移記します。</t>
    <rPh sb="1" eb="2">
      <t>チュウ</t>
    </rPh>
    <rPh sb="8" eb="10">
      <t>キョウドウ</t>
    </rPh>
    <rPh sb="10" eb="12">
      <t>トリクミ</t>
    </rPh>
    <rPh sb="12" eb="14">
      <t>カツドウ</t>
    </rPh>
    <rPh sb="14" eb="15">
      <t>ブン</t>
    </rPh>
    <rPh sb="15" eb="17">
      <t>シシュツ</t>
    </rPh>
    <rPh sb="17" eb="18">
      <t>ガク</t>
    </rPh>
    <rPh sb="19" eb="20">
      <t>ラン</t>
    </rPh>
    <rPh sb="23" eb="25">
      <t>シュウシ</t>
    </rPh>
    <rPh sb="25" eb="28">
      <t>ホウコクショ</t>
    </rPh>
    <rPh sb="32" eb="34">
      <t>キョウテイ</t>
    </rPh>
    <rPh sb="34" eb="37">
      <t>サンカシャ</t>
    </rPh>
    <rPh sb="37" eb="38">
      <t>ベツ</t>
    </rPh>
    <rPh sb="38" eb="40">
      <t>サイモク</t>
    </rPh>
    <rPh sb="43" eb="45">
      <t>ゴウケイ</t>
    </rPh>
    <rPh sb="46" eb="48">
      <t>シシュツ</t>
    </rPh>
    <rPh sb="48" eb="49">
      <t>ガク</t>
    </rPh>
    <rPh sb="51" eb="52">
      <t>ラン</t>
    </rPh>
    <rPh sb="55" eb="56">
      <t>イ</t>
    </rPh>
    <rPh sb="56" eb="57">
      <t>キ</t>
    </rPh>
    <phoneticPr fontId="10"/>
  </si>
  <si>
    <t>⑰＝⑭＋⑮</t>
  </si>
  <si>
    <t>スマート農業</t>
  </si>
  <si>
    <t>地場産農産物等の加工・販売</t>
  </si>
  <si>
    <t>【注意事項】</t>
  </si>
  <si>
    <t>特別償却費</t>
    <rPh sb="0" eb="2">
      <t>トクベツ</t>
    </rPh>
    <rPh sb="2" eb="4">
      <t>ショウキャク</t>
    </rPh>
    <rPh sb="4" eb="5">
      <t>ヒ</t>
    </rPh>
    <phoneticPr fontId="10"/>
  </si>
  <si>
    <t>７年度</t>
    <rPh sb="1" eb="3">
      <t>ネンド</t>
    </rPh>
    <phoneticPr fontId="26"/>
  </si>
  <si>
    <t>単位:円</t>
    <rPh sb="0" eb="2">
      <t>タンイ</t>
    </rPh>
    <rPh sb="3" eb="4">
      <t>エン</t>
    </rPh>
    <phoneticPr fontId="10"/>
  </si>
  <si>
    <t xml:space="preserve"> ⑩ 法人設立関係費</t>
    <rPh sb="3" eb="5">
      <t>ホウジン</t>
    </rPh>
    <rPh sb="5" eb="7">
      <t>セツリツ</t>
    </rPh>
    <rPh sb="7" eb="10">
      <t>カンケイヒ</t>
    </rPh>
    <phoneticPr fontId="10"/>
  </si>
  <si>
    <t>⑤　④のうち</t>
  </si>
  <si>
    <t>イ、農産物の販売促進等</t>
  </si>
  <si>
    <t>協定農用地への柵、ネット等の設置等により鳥獣害防止対策を行う。</t>
  </si>
  <si>
    <t>540</t>
  </si>
  <si>
    <t>活動日</t>
    <rPh sb="0" eb="3">
      <t>カツドウビ</t>
    </rPh>
    <phoneticPr fontId="26"/>
  </si>
  <si>
    <t>「４（金銭出納簿・前年度）」シートを入力</t>
    <rPh sb="9" eb="10">
      <t>マエ</t>
    </rPh>
    <phoneticPr fontId="10"/>
  </si>
  <si>
    <t>ミスト機</t>
  </si>
  <si>
    <t>本年分の
普通償却費</t>
    <rPh sb="0" eb="2">
      <t>ホンネン</t>
    </rPh>
    <rPh sb="2" eb="3">
      <t>ブン</t>
    </rPh>
    <rPh sb="5" eb="7">
      <t>フツウ</t>
    </rPh>
    <rPh sb="7" eb="9">
      <t>ショウキャク</t>
    </rPh>
    <rPh sb="9" eb="10">
      <t>ヒ</t>
    </rPh>
    <phoneticPr fontId="10"/>
  </si>
  <si>
    <t>申告年↓</t>
    <rPh sb="0" eb="2">
      <t>シンコク</t>
    </rPh>
    <rPh sb="2" eb="3">
      <t>ネン</t>
    </rPh>
    <phoneticPr fontId="10"/>
  </si>
  <si>
    <t xml:space="preserve">ア、人材の確保
</t>
    <rPh sb="2" eb="4">
      <t>ジンザイ</t>
    </rPh>
    <rPh sb="5" eb="7">
      <t>カクホ</t>
    </rPh>
    <phoneticPr fontId="26"/>
  </si>
  <si>
    <t xml:space="preserve">                                                                                                                                                                                                                                              </t>
  </si>
  <si>
    <t>500</t>
  </si>
  <si>
    <t>中山間地域等直接支払交付金</t>
  </si>
  <si>
    <t>協   定   名：</t>
    <rPh sb="0" eb="1">
      <t>キョウ</t>
    </rPh>
    <rPh sb="4" eb="5">
      <t>テイ</t>
    </rPh>
    <rPh sb="8" eb="9">
      <t>メイ</t>
    </rPh>
    <phoneticPr fontId="10"/>
  </si>
  <si>
    <t>共同取組活動分</t>
    <rPh sb="0" eb="2">
      <t>キョウドウ</t>
    </rPh>
    <rPh sb="2" eb="4">
      <t>トリクミ</t>
    </rPh>
    <rPh sb="4" eb="6">
      <t>カツドウ</t>
    </rPh>
    <rPh sb="6" eb="7">
      <t>ブン</t>
    </rPh>
    <phoneticPr fontId="10"/>
  </si>
  <si>
    <t>①</t>
  </si>
  <si>
    <t>本年中の償却期間</t>
    <rPh sb="0" eb="1">
      <t>ホン</t>
    </rPh>
    <rPh sb="1" eb="2">
      <t>ネン</t>
    </rPh>
    <rPh sb="2" eb="3">
      <t>チュウ</t>
    </rPh>
    <rPh sb="4" eb="6">
      <t>ショウキャク</t>
    </rPh>
    <rPh sb="6" eb="8">
      <t>キカン</t>
    </rPh>
    <phoneticPr fontId="10"/>
  </si>
  <si>
    <t>1. 集落における将来像</t>
  </si>
  <si>
    <t>取り組んでいる項目に○印及び目標を記入し、達成状況について具体的に記載する。</t>
    <rPh sb="12" eb="13">
      <t>オヨ</t>
    </rPh>
    <rPh sb="14" eb="16">
      <t>モクヒョウ</t>
    </rPh>
    <rPh sb="17" eb="19">
      <t>キニュウ</t>
    </rPh>
    <rPh sb="21" eb="23">
      <t>タッセイ</t>
    </rPh>
    <rPh sb="23" eb="25">
      <t>ジョウキョウ</t>
    </rPh>
    <phoneticPr fontId="10"/>
  </si>
  <si>
    <t>道・水路管理費</t>
    <rPh sb="0" eb="1">
      <t>ミチ</t>
    </rPh>
    <rPh sb="2" eb="4">
      <t>スイロ</t>
    </rPh>
    <rPh sb="4" eb="7">
      <t>カンリヒ</t>
    </rPh>
    <phoneticPr fontId="10"/>
  </si>
  <si>
    <t>取崩予定額</t>
    <rPh sb="2" eb="4">
      <t>ヨテイ</t>
    </rPh>
    <phoneticPr fontId="26"/>
  </si>
  <si>
    <t>基本交付金分＋利子等その他収入</t>
    <rPh sb="0" eb="2">
      <t>キホン</t>
    </rPh>
    <rPh sb="2" eb="5">
      <t>コウフキン</t>
    </rPh>
    <rPh sb="5" eb="6">
      <t>ブン</t>
    </rPh>
    <phoneticPr fontId="26"/>
  </si>
  <si>
    <t>新規就農者等による農業生産</t>
  </si>
  <si>
    <t>減価償却資産の名称等</t>
    <rPh sb="0" eb="2">
      <t>ゲンカ</t>
    </rPh>
    <rPh sb="2" eb="4">
      <t>ショウキャク</t>
    </rPh>
    <rPh sb="4" eb="6">
      <t>シサン</t>
    </rPh>
    <rPh sb="7" eb="9">
      <t>メイショウ</t>
    </rPh>
    <rPh sb="9" eb="10">
      <t>トウ</t>
    </rPh>
    <phoneticPr fontId="10"/>
  </si>
  <si>
    <t>分子</t>
    <rPh sb="0" eb="2">
      <t>ブンシ</t>
    </rPh>
    <phoneticPr fontId="26"/>
  </si>
  <si>
    <t xml:space="preserve"> ⑤ 鳥獣被害防止対策費</t>
    <rPh sb="3" eb="5">
      <t>チョウジュウ</t>
    </rPh>
    <rPh sb="6" eb="7">
      <t>ガイ</t>
    </rPh>
    <rPh sb="7" eb="9">
      <t>ボウシ</t>
    </rPh>
    <rPh sb="9" eb="12">
      <t>タイサクヒ</t>
    </rPh>
    <phoneticPr fontId="10"/>
  </si>
  <si>
    <t>動分支出額</t>
    <rPh sb="0" eb="1">
      <t>ドウ</t>
    </rPh>
    <rPh sb="1" eb="2">
      <t>ブン</t>
    </rPh>
    <rPh sb="2" eb="4">
      <t>シシュツ</t>
    </rPh>
    <rPh sb="4" eb="5">
      <t>ガク</t>
    </rPh>
    <phoneticPr fontId="10"/>
  </si>
  <si>
    <t>農道　（ア）簡易補修</t>
    <rPh sb="0" eb="2">
      <t>ノウドウ</t>
    </rPh>
    <rPh sb="6" eb="8">
      <t>カンイ</t>
    </rPh>
    <rPh sb="8" eb="10">
      <t>ホシュウ</t>
    </rPh>
    <phoneticPr fontId="26"/>
  </si>
  <si>
    <t>協定名：</t>
  </si>
  <si>
    <t>円盤スキ</t>
  </si>
  <si>
    <t>・「計画」欄記入は協定書の「第４　集落マスタープラン（必須事項）」「第５　農業生産活動等として取り組むべき事項」を参照し、</t>
    <rPh sb="2" eb="4">
      <t>ケイカク</t>
    </rPh>
    <rPh sb="5" eb="6">
      <t>ラン</t>
    </rPh>
    <rPh sb="6" eb="8">
      <t>キニュウ</t>
    </rPh>
    <rPh sb="9" eb="12">
      <t>キョウテイショ</t>
    </rPh>
    <rPh sb="14" eb="15">
      <t>ダイ</t>
    </rPh>
    <rPh sb="17" eb="19">
      <t>シュウラク</t>
    </rPh>
    <rPh sb="27" eb="29">
      <t>ヒッス</t>
    </rPh>
    <rPh sb="29" eb="31">
      <t>ジコウ</t>
    </rPh>
    <rPh sb="57" eb="59">
      <t>サンショウ</t>
    </rPh>
    <phoneticPr fontId="26"/>
  </si>
  <si>
    <t>収　　　　入</t>
    <rPh sb="0" eb="1">
      <t>オサム</t>
    </rPh>
    <rPh sb="5" eb="6">
      <t>イ</t>
    </rPh>
    <phoneticPr fontId="10"/>
  </si>
  <si>
    <t>協定参加者が参加する各種研修会等に要した費用</t>
  </si>
  <si>
    <t>令和　　年度～
令和　　年度</t>
  </si>
  <si>
    <t>活動実績及び達成状況</t>
    <rPh sb="0" eb="2">
      <t>カツドウ</t>
    </rPh>
    <rPh sb="2" eb="4">
      <t>ジッセキ</t>
    </rPh>
    <rPh sb="4" eb="5">
      <t>オヨ</t>
    </rPh>
    <rPh sb="6" eb="8">
      <t>タッセイ</t>
    </rPh>
    <rPh sb="8" eb="10">
      <t>ジョウキョウ</t>
    </rPh>
    <phoneticPr fontId="26"/>
  </si>
  <si>
    <t>加算措置適用のために取り組むべき事項</t>
  </si>
  <si>
    <t>鳥獣被害防止対策費</t>
  </si>
  <si>
    <t>項　　　目</t>
  </si>
  <si>
    <t>取組期間</t>
  </si>
  <si>
    <t>122</t>
  </si>
  <si>
    <t>ドライブハロー</t>
  </si>
  <si>
    <t>様</t>
    <rPh sb="0" eb="1">
      <t>サマ</t>
    </rPh>
    <phoneticPr fontId="26"/>
  </si>
  <si>
    <t>①棚田地域振興活動加算</t>
  </si>
  <si>
    <t>達成状況は、取組期間の最終年度までに達成される地域の現状を踏まえた定量的な目標の内数として、本年度に達成された数値もしくは事項を記入する。なお、②については、２つの目標について本年度に達成された数値もしくは事項を記入することになっている。</t>
    <rPh sb="2" eb="4">
      <t>ジョウキョウ</t>
    </rPh>
    <rPh sb="37" eb="39">
      <t>モクヒョウ</t>
    </rPh>
    <rPh sb="40" eb="41">
      <t>ウチ</t>
    </rPh>
    <rPh sb="41" eb="42">
      <t>スウ</t>
    </rPh>
    <rPh sb="46" eb="49">
      <t>ホンネンド</t>
    </rPh>
    <rPh sb="50" eb="52">
      <t>タッセイ</t>
    </rPh>
    <rPh sb="55" eb="57">
      <t>スウチ</t>
    </rPh>
    <rPh sb="61" eb="63">
      <t>ジコウ</t>
    </rPh>
    <rPh sb="64" eb="66">
      <t>キニュウ</t>
    </rPh>
    <rPh sb="82" eb="84">
      <t>モクヒョウ</t>
    </rPh>
    <phoneticPr fontId="10"/>
  </si>
  <si>
    <t>代表者住所</t>
    <rPh sb="0" eb="3">
      <t>ダイヒョウシャ</t>
    </rPh>
    <rPh sb="3" eb="5">
      <t>ジュウショ</t>
    </rPh>
    <phoneticPr fontId="10"/>
  </si>
  <si>
    <t>急傾斜</t>
    <rPh sb="0" eb="3">
      <t>キュウケイシャ</t>
    </rPh>
    <phoneticPr fontId="10"/>
  </si>
  <si>
    <t>協定名：　</t>
    <rPh sb="0" eb="2">
      <t>キョウテイ</t>
    </rPh>
    <rPh sb="2" eb="3">
      <t>メイ</t>
    </rPh>
    <phoneticPr fontId="10"/>
  </si>
  <si>
    <t>農作物の販売促進に係る経費</t>
    <rPh sb="0" eb="3">
      <t>ノウサクモツ</t>
    </rPh>
    <rPh sb="4" eb="6">
      <t>ハンバイ</t>
    </rPh>
    <rPh sb="6" eb="8">
      <t>ソクシン</t>
    </rPh>
    <rPh sb="9" eb="10">
      <t>カカ</t>
    </rPh>
    <rPh sb="11" eb="13">
      <t>ケイヒ</t>
    </rPh>
    <phoneticPr fontId="10"/>
  </si>
  <si>
    <t>支  出  額</t>
    <rPh sb="0" eb="1">
      <t>ササ</t>
    </rPh>
    <phoneticPr fontId="10"/>
  </si>
  <si>
    <t>　個人配分として参加者個人へ配分された金額を、個人ごとに入力してください。</t>
  </si>
  <si>
    <t>1、交付金に係る配分額及び共同取組活動の支出額</t>
  </si>
  <si>
    <t>区　　　　　分</t>
    <rPh sb="0" eb="1">
      <t>ク</t>
    </rPh>
    <rPh sb="6" eb="7">
      <t>ブン</t>
    </rPh>
    <phoneticPr fontId="10"/>
  </si>
  <si>
    <t>R　　年中（令和　　年1月1日～令和　　年12月末日）に交付された額</t>
    <rPh sb="3" eb="4">
      <t>ネン</t>
    </rPh>
    <rPh sb="4" eb="5">
      <t>チュウ</t>
    </rPh>
    <rPh sb="6" eb="7">
      <t>レイ</t>
    </rPh>
    <rPh sb="7" eb="8">
      <t>カズ</t>
    </rPh>
    <rPh sb="10" eb="11">
      <t>ネン</t>
    </rPh>
    <rPh sb="12" eb="13">
      <t>ガツ</t>
    </rPh>
    <rPh sb="14" eb="15">
      <t>ニチ</t>
    </rPh>
    <rPh sb="16" eb="18">
      <t>レイワ</t>
    </rPh>
    <rPh sb="20" eb="21">
      <t>ネン</t>
    </rPh>
    <rPh sb="23" eb="24">
      <t>ガツ</t>
    </rPh>
    <rPh sb="24" eb="26">
      <t>マツジツ</t>
    </rPh>
    <rPh sb="28" eb="30">
      <t>コウフ</t>
    </rPh>
    <rPh sb="33" eb="34">
      <t>ガク</t>
    </rPh>
    <phoneticPr fontId="10"/>
  </si>
  <si>
    <t>判定日</t>
    <rPh sb="0" eb="2">
      <t>ハンテイ</t>
    </rPh>
    <rPh sb="2" eb="3">
      <t>ビ</t>
    </rPh>
    <phoneticPr fontId="10"/>
  </si>
  <si>
    <t>総          額</t>
  </si>
  <si>
    <t>配 分 等 の 基 礎</t>
  </si>
  <si>
    <t>集落協定における法人の設立に係る経費</t>
  </si>
  <si>
    <r>
      <t xml:space="preserve"> (</t>
    </r>
    <r>
      <rPr>
        <sz val="11"/>
        <color theme="1"/>
        <rFont val="游ゴシック"/>
      </rPr>
      <t>A)</t>
    </r>
    <r>
      <rPr>
        <sz val="11"/>
        <color auto="1"/>
        <rFont val="ＭＳ 明朝"/>
      </rPr>
      <t xml:space="preserve"> 個  人  配  分</t>
    </r>
  </si>
  <si>
    <t>取り組む活動</t>
  </si>
  <si>
    <t>金額 ９</t>
  </si>
  <si>
    <t>協定合計</t>
    <rPh sb="0" eb="2">
      <t>キョウテイ</t>
    </rPh>
    <rPh sb="3" eb="4">
      <t>シュウゴウ</t>
    </rPh>
    <phoneticPr fontId="10"/>
  </si>
  <si>
    <r>
      <t xml:space="preserve"> (</t>
    </r>
    <r>
      <rPr>
        <sz val="11"/>
        <color theme="1"/>
        <rFont val="游ゴシック"/>
      </rPr>
      <t>B)</t>
    </r>
    <r>
      <rPr>
        <sz val="11"/>
        <color auto="1"/>
        <rFont val="ＭＳ 明朝"/>
      </rPr>
      <t xml:space="preserve"> 共 同 取 組 活 動 分</t>
    </r>
  </si>
  <si>
    <t>520</t>
  </si>
  <si>
    <t>支    出    額</t>
  </si>
  <si>
    <t>備  考</t>
  </si>
  <si>
    <t xml:space="preserve"> ④ 農地管理費</t>
    <rPh sb="3" eb="5">
      <t>ノウチ</t>
    </rPh>
    <rPh sb="5" eb="8">
      <t>カンリヒ</t>
    </rPh>
    <phoneticPr fontId="10"/>
  </si>
  <si>
    <t>消費・出資の呼び込み</t>
  </si>
  <si>
    <t>　慰安旅行等の遊興費、宴会代、秋祭り助成等は共同取組活動の必要経費とは認められませんので、収支報告書に計上できません。</t>
  </si>
  <si>
    <t>個 人 配 分</t>
  </si>
  <si>
    <t>協定で定めた計画に対し、活動実施状況を記載する。</t>
    <rPh sb="0" eb="2">
      <t>キョウテイ</t>
    </rPh>
    <rPh sb="3" eb="4">
      <t>サダ</t>
    </rPh>
    <rPh sb="6" eb="8">
      <t>ケイカク</t>
    </rPh>
    <rPh sb="9" eb="10">
      <t>タイ</t>
    </rPh>
    <rPh sb="12" eb="14">
      <t>カツドウ</t>
    </rPh>
    <rPh sb="14" eb="16">
      <t>ジッシ</t>
    </rPh>
    <rPh sb="16" eb="18">
      <t>ジョウキョウ</t>
    </rPh>
    <rPh sb="19" eb="21">
      <t>キサイ</t>
    </rPh>
    <phoneticPr fontId="26"/>
  </si>
  <si>
    <t>冬期の湛水化、不作付地での水張り等の鳥類の餌場の確保を図る。</t>
  </si>
  <si>
    <t>管理機</t>
  </si>
  <si>
    <t>収  入  額</t>
  </si>
  <si>
    <t>第５期の積立金の取崩実績</t>
    <rPh sb="0" eb="1">
      <t>ダイ</t>
    </rPh>
    <rPh sb="2" eb="3">
      <t>キ</t>
    </rPh>
    <rPh sb="4" eb="6">
      <t>ツミタテ</t>
    </rPh>
    <rPh sb="6" eb="7">
      <t>キン</t>
    </rPh>
    <rPh sb="8" eb="10">
      <t>トリクズシ</t>
    </rPh>
    <rPh sb="10" eb="12">
      <t>ジッセキ</t>
    </rPh>
    <phoneticPr fontId="26"/>
  </si>
  <si>
    <t>支  出  額</t>
  </si>
  <si>
    <t>利子等その他収入
（令和７年度分）</t>
    <rPh sb="0" eb="2">
      <t>リシ</t>
    </rPh>
    <rPh sb="2" eb="3">
      <t>トウ</t>
    </rPh>
    <rPh sb="6" eb="8">
      <t>シュウニュウ</t>
    </rPh>
    <rPh sb="10" eb="12">
      <t>レイワ</t>
    </rPh>
    <rPh sb="13" eb="15">
      <t>ネンド</t>
    </rPh>
    <rPh sb="15" eb="16">
      <t>ブン</t>
    </rPh>
    <phoneticPr fontId="26"/>
  </si>
  <si>
    <t>⑨</t>
  </si>
  <si>
    <t>480</t>
  </si>
  <si>
    <t>日当、肥料、共同防除費、土壌改良に要した資材費、農作業受委託料金費用等</t>
    <rPh sb="0" eb="2">
      <t>ニットウ</t>
    </rPh>
    <rPh sb="3" eb="5">
      <t>ヒリョウ</t>
    </rPh>
    <rPh sb="6" eb="8">
      <t>キョウドウ</t>
    </rPh>
    <rPh sb="8" eb="10">
      <t>ボウジョ</t>
    </rPh>
    <rPh sb="10" eb="11">
      <t>ヒ</t>
    </rPh>
    <rPh sb="12" eb="14">
      <t>ドジョウ</t>
    </rPh>
    <rPh sb="14" eb="16">
      <t>カイリョウ</t>
    </rPh>
    <rPh sb="17" eb="18">
      <t>ヨウ</t>
    </rPh>
    <rPh sb="20" eb="22">
      <t>シザイ</t>
    </rPh>
    <rPh sb="22" eb="23">
      <t>ヒ</t>
    </rPh>
    <rPh sb="24" eb="27">
      <t>ノウサギョウ</t>
    </rPh>
    <rPh sb="27" eb="30">
      <t>ジュイタク</t>
    </rPh>
    <rPh sb="30" eb="32">
      <t>リョウキン</t>
    </rPh>
    <rPh sb="32" eb="34">
      <t>ヒヨウ</t>
    </rPh>
    <rPh sb="34" eb="35">
      <t>トウ</t>
    </rPh>
    <phoneticPr fontId="10"/>
  </si>
  <si>
    <t>出役賃金    等の計
(C)</t>
    <rPh sb="0" eb="1">
      <t>シュツ</t>
    </rPh>
    <rPh sb="1" eb="2">
      <t>エキ</t>
    </rPh>
    <rPh sb="2" eb="4">
      <t>チンギン</t>
    </rPh>
    <rPh sb="8" eb="9">
      <t>トウ</t>
    </rPh>
    <rPh sb="10" eb="11">
      <t>ケイ</t>
    </rPh>
    <phoneticPr fontId="10"/>
  </si>
  <si>
    <t>合計</t>
    <rPh sb="0" eb="2">
      <t>ゴウケイ</t>
    </rPh>
    <phoneticPr fontId="10"/>
  </si>
  <si>
    <t>月</t>
    <rPh sb="0" eb="1">
      <t>ツキ</t>
    </rPh>
    <phoneticPr fontId="26"/>
  </si>
  <si>
    <t>(A)+(B)+(C)</t>
  </si>
  <si>
    <r>
      <t>　</t>
    </r>
    <r>
      <rPr>
        <b/>
        <sz val="12"/>
        <color rgb="FFFF0000"/>
        <rFont val="ＭＳ 明朝"/>
      </rPr>
      <t>４月１日～１２月３１日</t>
    </r>
    <r>
      <rPr>
        <sz val="12"/>
        <color auto="1"/>
        <rFont val="ＭＳ 明朝"/>
      </rPr>
      <t>の収入・支出を入力（【資料】収支項目一覧　参照）</t>
    </r>
    <rPh sb="2" eb="3">
      <t>ガツ</t>
    </rPh>
    <rPh sb="4" eb="5">
      <t>ヒ</t>
    </rPh>
    <rPh sb="8" eb="9">
      <t>ガツ</t>
    </rPh>
    <rPh sb="11" eb="12">
      <t>ヒ</t>
    </rPh>
    <rPh sb="13" eb="15">
      <t>シュウニュウ</t>
    </rPh>
    <rPh sb="16" eb="18">
      <t>シシュツ</t>
    </rPh>
    <rPh sb="19" eb="21">
      <t>ニュウリョク</t>
    </rPh>
    <rPh sb="23" eb="25">
      <t>シリョウ</t>
    </rPh>
    <rPh sb="26" eb="28">
      <t>シュウシ</t>
    </rPh>
    <rPh sb="28" eb="30">
      <t>コウモク</t>
    </rPh>
    <rPh sb="30" eb="32">
      <t>イチラン</t>
    </rPh>
    <phoneticPr fontId="10"/>
  </si>
  <si>
    <t>合　　計</t>
  </si>
  <si>
    <t>達成目標</t>
    <rPh sb="0" eb="2">
      <t>タッセイ</t>
    </rPh>
    <rPh sb="2" eb="4">
      <t>モクヒョウ</t>
    </rPh>
    <phoneticPr fontId="10"/>
  </si>
  <si>
    <t>１．令和７年１月１日～令和７年３月３１日の収支を記入してください。</t>
    <rPh sb="2" eb="4">
      <t>レイワ</t>
    </rPh>
    <rPh sb="5" eb="6">
      <t>ネン</t>
    </rPh>
    <rPh sb="7" eb="8">
      <t>ガツ</t>
    </rPh>
    <rPh sb="9" eb="10">
      <t>ニチ</t>
    </rPh>
    <rPh sb="11" eb="13">
      <t>レイワ</t>
    </rPh>
    <rPh sb="14" eb="15">
      <t>ネン</t>
    </rPh>
    <rPh sb="16" eb="17">
      <t>ガツ</t>
    </rPh>
    <rPh sb="19" eb="20">
      <t>ニチ</t>
    </rPh>
    <rPh sb="21" eb="23">
      <t>シュウシ</t>
    </rPh>
    <rPh sb="24" eb="26">
      <t>キニュウ</t>
    </rPh>
    <phoneticPr fontId="10"/>
  </si>
  <si>
    <t>整理番号</t>
    <rPh sb="0" eb="2">
      <t>セイリ</t>
    </rPh>
    <rPh sb="2" eb="4">
      <t>バンゴウ</t>
    </rPh>
    <phoneticPr fontId="10"/>
  </si>
  <si>
    <t>③</t>
  </si>
  <si>
    <t>５期分</t>
    <rPh sb="1" eb="2">
      <t>キ</t>
    </rPh>
    <rPh sb="2" eb="3">
      <t>ブン</t>
    </rPh>
    <phoneticPr fontId="26"/>
  </si>
  <si>
    <t>④</t>
  </si>
  <si>
    <t>⑥　④のうち</t>
  </si>
  <si>
    <t>所得金額</t>
    <rPh sb="0" eb="2">
      <t>ショトク</t>
    </rPh>
    <rPh sb="2" eb="4">
      <t>キンガク</t>
    </rPh>
    <phoneticPr fontId="10"/>
  </si>
  <si>
    <t>減価償却資産</t>
    <rPh sb="0" eb="2">
      <t>ゲンカ</t>
    </rPh>
    <rPh sb="2" eb="4">
      <t>ショウキャク</t>
    </rPh>
    <rPh sb="4" eb="6">
      <t>シサン</t>
    </rPh>
    <phoneticPr fontId="10"/>
  </si>
  <si>
    <t>減価償却費</t>
    <rPh sb="0" eb="2">
      <t>ゲンカ</t>
    </rPh>
    <rPh sb="2" eb="4">
      <t>ショウキャク</t>
    </rPh>
    <rPh sb="4" eb="5">
      <t>ヒ</t>
    </rPh>
    <phoneticPr fontId="10"/>
  </si>
  <si>
    <t>必要経費</t>
    <rPh sb="0" eb="2">
      <t>ヒツヨウ</t>
    </rPh>
    <rPh sb="2" eb="4">
      <t>ケイヒ</t>
    </rPh>
    <phoneticPr fontId="10"/>
  </si>
  <si>
    <t>協定代表者</t>
  </si>
  <si>
    <t>出役賃金等</t>
    <rPh sb="0" eb="1">
      <t>デ</t>
    </rPh>
    <rPh sb="1" eb="2">
      <t>エキ</t>
    </rPh>
    <rPh sb="2" eb="4">
      <t>チンギン</t>
    </rPh>
    <rPh sb="4" eb="5">
      <t>トウ</t>
    </rPh>
    <phoneticPr fontId="10"/>
  </si>
  <si>
    <t>（①＋②）</t>
  </si>
  <si>
    <t>しない支出額</t>
    <rPh sb="3" eb="4">
      <t>ササ</t>
    </rPh>
    <rPh sb="4" eb="5">
      <t>デ</t>
    </rPh>
    <rPh sb="5" eb="6">
      <t>ガク</t>
    </rPh>
    <phoneticPr fontId="10"/>
  </si>
  <si>
    <t>の取得金額</t>
    <rPh sb="1" eb="3">
      <t>シュトク</t>
    </rPh>
    <rPh sb="3" eb="5">
      <t>キンガク</t>
    </rPh>
    <phoneticPr fontId="10"/>
  </si>
  <si>
    <t>920</t>
  </si>
  <si>
    <t>（④－⑤－⑥）</t>
  </si>
  <si>
    <t>協定参加者それぞれが、作物生産、加工・直売等さまざまな工夫により再生産可能な所得を確保</t>
  </si>
  <si>
    <t>（⑦＋⑧）</t>
  </si>
  <si>
    <t>確認欄</t>
    <rPh sb="0" eb="2">
      <t>カクニン</t>
    </rPh>
    <rPh sb="2" eb="3">
      <t>ラン</t>
    </rPh>
    <phoneticPr fontId="26"/>
  </si>
  <si>
    <t>③－⑨</t>
  </si>
  <si>
    <t>（注）　４　「⑤必要経費に該当しない支出額」欄は、農業と直接関連がないもの、協定活動でないもの等、必要経費と目されない支出額を協定参加者に按分して記入します。</t>
    <rPh sb="1" eb="2">
      <t>チュウ</t>
    </rPh>
    <rPh sb="8" eb="10">
      <t>ヒツヨウ</t>
    </rPh>
    <rPh sb="10" eb="12">
      <t>ケイヒ</t>
    </rPh>
    <rPh sb="13" eb="15">
      <t>ガイトウ</t>
    </rPh>
    <rPh sb="18" eb="21">
      <t>シシュツガク</t>
    </rPh>
    <rPh sb="22" eb="23">
      <t>ラン</t>
    </rPh>
    <rPh sb="25" eb="27">
      <t>ノウギョウ</t>
    </rPh>
    <rPh sb="28" eb="30">
      <t>チョクセツ</t>
    </rPh>
    <rPh sb="30" eb="32">
      <t>カンレン</t>
    </rPh>
    <rPh sb="38" eb="40">
      <t>キョウテイ</t>
    </rPh>
    <rPh sb="40" eb="42">
      <t>カツドウ</t>
    </rPh>
    <rPh sb="47" eb="48">
      <t>トウ</t>
    </rPh>
    <rPh sb="49" eb="51">
      <t>ヒツヨウ</t>
    </rPh>
    <rPh sb="51" eb="53">
      <t>ケイヒ</t>
    </rPh>
    <rPh sb="54" eb="55">
      <t>モク</t>
    </rPh>
    <rPh sb="63" eb="65">
      <t>キョウテイ</t>
    </rPh>
    <rPh sb="65" eb="68">
      <t>サンカシャ</t>
    </rPh>
    <rPh sb="69" eb="71">
      <t>アンブン</t>
    </rPh>
    <rPh sb="73" eb="75">
      <t>キニュウ</t>
    </rPh>
    <phoneticPr fontId="10"/>
  </si>
  <si>
    <t>協定参加者名　NO,</t>
    <rPh sb="0" eb="2">
      <t>キョウテイ</t>
    </rPh>
    <rPh sb="2" eb="5">
      <t>サンカシャ</t>
    </rPh>
    <rPh sb="5" eb="6">
      <t>メイ</t>
    </rPh>
    <phoneticPr fontId="10"/>
  </si>
  <si>
    <t>様</t>
    <rPh sb="0" eb="1">
      <t>サマ</t>
    </rPh>
    <phoneticPr fontId="10"/>
  </si>
  <si>
    <t>（注）　１　「①交付金」欄は、報告書の「2、協定参加者別細目」の「合計の収入額」⑰欄から移記します。</t>
    <rPh sb="1" eb="2">
      <t>チュウ</t>
    </rPh>
    <rPh sb="8" eb="11">
      <t>コウフキン</t>
    </rPh>
    <rPh sb="12" eb="13">
      <t>ラン</t>
    </rPh>
    <rPh sb="15" eb="18">
      <t>ホウコクショ</t>
    </rPh>
    <rPh sb="22" eb="24">
      <t>キョウテイ</t>
    </rPh>
    <rPh sb="24" eb="27">
      <t>サンカシャ</t>
    </rPh>
    <rPh sb="27" eb="28">
      <t>ベツ</t>
    </rPh>
    <rPh sb="28" eb="30">
      <t>サイモク</t>
    </rPh>
    <rPh sb="33" eb="35">
      <t>ゴウケイ</t>
    </rPh>
    <rPh sb="36" eb="38">
      <t>シュウニュウ</t>
    </rPh>
    <rPh sb="38" eb="39">
      <t>ガク</t>
    </rPh>
    <rPh sb="41" eb="42">
      <t>ラン</t>
    </rPh>
    <rPh sb="44" eb="45">
      <t>イ</t>
    </rPh>
    <rPh sb="45" eb="46">
      <t>キ</t>
    </rPh>
    <phoneticPr fontId="10"/>
  </si>
  <si>
    <t>定額</t>
    <rPh sb="0" eb="2">
      <t>テイガク</t>
    </rPh>
    <phoneticPr fontId="10"/>
  </si>
  <si>
    <t>金額１１</t>
    <rPh sb="0" eb="2">
      <t>キンガク</t>
    </rPh>
    <phoneticPr fontId="10"/>
  </si>
  <si>
    <t>支　出　額</t>
    <rPh sb="0" eb="1">
      <t>ササ</t>
    </rPh>
    <rPh sb="2" eb="3">
      <t>デ</t>
    </rPh>
    <rPh sb="4" eb="5">
      <t>ガク</t>
    </rPh>
    <phoneticPr fontId="10"/>
  </si>
  <si>
    <t>内、超急傾斜農用保全管理加算</t>
    <rPh sb="0" eb="1">
      <t>ウチ</t>
    </rPh>
    <rPh sb="2" eb="3">
      <t>チョウ</t>
    </rPh>
    <rPh sb="3" eb="6">
      <t>キュウケイシャ</t>
    </rPh>
    <rPh sb="6" eb="8">
      <t>ノウヨウ</t>
    </rPh>
    <rPh sb="8" eb="10">
      <t>ホゼン</t>
    </rPh>
    <rPh sb="10" eb="12">
      <t>カンリ</t>
    </rPh>
    <rPh sb="12" eb="14">
      <t>カサン</t>
    </rPh>
    <phoneticPr fontId="26"/>
  </si>
  <si>
    <t>620</t>
  </si>
  <si>
    <r>
      <t>⑥</t>
    </r>
    <r>
      <rPr>
        <sz val="9"/>
        <color auto="1"/>
        <rFont val="ＭＳ Ｐゴシック"/>
      </rPr>
      <t>　④のうち減価償却</t>
    </r>
    <rPh sb="6" eb="8">
      <t>ゲンカ</t>
    </rPh>
    <rPh sb="8" eb="10">
      <t>ショウキャク</t>
    </rPh>
    <phoneticPr fontId="10"/>
  </si>
  <si>
    <t>　　資産の取得金額</t>
    <rPh sb="2" eb="4">
      <t>シサン</t>
    </rPh>
    <rPh sb="5" eb="7">
      <t>シュトク</t>
    </rPh>
    <rPh sb="7" eb="9">
      <t>キンガク</t>
    </rPh>
    <phoneticPr fontId="10"/>
  </si>
  <si>
    <t>（注）この計算表は、確定申告の参考資料としてください。</t>
    <rPh sb="1" eb="2">
      <t>チュウ</t>
    </rPh>
    <rPh sb="5" eb="7">
      <t>ケイサン</t>
    </rPh>
    <rPh sb="7" eb="8">
      <t>ヒョウ</t>
    </rPh>
    <rPh sb="10" eb="12">
      <t>カクテイ</t>
    </rPh>
    <rPh sb="12" eb="14">
      <t>シンコク</t>
    </rPh>
    <rPh sb="15" eb="17">
      <t>サンコウ</t>
    </rPh>
    <rPh sb="17" eb="19">
      <t>シリョウ</t>
    </rPh>
    <phoneticPr fontId="10"/>
  </si>
  <si>
    <t>800</t>
  </si>
  <si>
    <t>都市交流に係る経費</t>
  </si>
  <si>
    <t>330</t>
  </si>
  <si>
    <t>作業名</t>
    <rPh sb="0" eb="2">
      <t>サギョウ</t>
    </rPh>
    <rPh sb="2" eb="3">
      <t>メイ</t>
    </rPh>
    <phoneticPr fontId="26"/>
  </si>
  <si>
    <r>
      <t>「18-1（所得計算表) 」シートを入力　</t>
    </r>
    <r>
      <rPr>
        <sz val="14"/>
        <color rgb="FFFF0000"/>
        <rFont val="HG丸ｺﾞｼｯｸM-PRO"/>
      </rPr>
      <t>構成員への配布用</t>
    </r>
    <rPh sb="18" eb="20">
      <t>ニュウリョク</t>
    </rPh>
    <rPh sb="21" eb="24">
      <t>コウセイイン</t>
    </rPh>
    <rPh sb="26" eb="28">
      <t>ハイフ</t>
    </rPh>
    <rPh sb="28" eb="29">
      <t>ヨウ</t>
    </rPh>
    <phoneticPr fontId="10"/>
  </si>
  <si>
    <t>121</t>
  </si>
  <si>
    <t>景観作物を作付ける。</t>
  </si>
  <si>
    <t>具　体　例</t>
  </si>
  <si>
    <t>平型乾燥機</t>
  </si>
  <si>
    <t xml:space="preserve"> ⑪ 農産物等の販売促進関係費</t>
    <rPh sb="3" eb="6">
      <t>ノウサンブツ</t>
    </rPh>
    <rPh sb="6" eb="7">
      <t>トウ</t>
    </rPh>
    <rPh sb="8" eb="10">
      <t>ハンバイ</t>
    </rPh>
    <rPh sb="10" eb="12">
      <t>ソクシン</t>
    </rPh>
    <rPh sb="12" eb="15">
      <t>カンケイヒ</t>
    </rPh>
    <phoneticPr fontId="10"/>
  </si>
  <si>
    <t>日</t>
    <rPh sb="0" eb="1">
      <t>ヒ</t>
    </rPh>
    <phoneticPr fontId="26"/>
  </si>
  <si>
    <t>【第５　農業生産活動等として取り組むべき事項（共同取組活動分）】</t>
  </si>
  <si>
    <t>電動機</t>
  </si>
  <si>
    <t>110</t>
  </si>
  <si>
    <t>新耐用年数</t>
  </si>
  <si>
    <t>310</t>
  </si>
  <si>
    <t>金額 ４</t>
  </si>
  <si>
    <t>未償却残高（期末残高）</t>
    <rPh sb="0" eb="3">
      <t>ミショウキャク</t>
    </rPh>
    <rPh sb="3" eb="5">
      <t>ザンダカ</t>
    </rPh>
    <rPh sb="6" eb="8">
      <t>キマツ</t>
    </rPh>
    <rPh sb="8" eb="10">
      <t>ザンダカ</t>
    </rPh>
    <phoneticPr fontId="10"/>
  </si>
  <si>
    <t>⑩
法人設立関係費</t>
    <rPh sb="2" eb="4">
      <t>ホウジン</t>
    </rPh>
    <rPh sb="4" eb="6">
      <t>セツリツ</t>
    </rPh>
    <rPh sb="6" eb="9">
      <t>カンケイヒ</t>
    </rPh>
    <phoneticPr fontId="26"/>
  </si>
  <si>
    <t>　年　中山間地域等直接支払執行状況調書</t>
  </si>
  <si>
    <t>総　計</t>
    <rPh sb="0" eb="1">
      <t>ソウ</t>
    </rPh>
    <rPh sb="2" eb="3">
      <t>ケイ</t>
    </rPh>
    <phoneticPr fontId="10"/>
  </si>
  <si>
    <t>加算措置</t>
    <rPh sb="0" eb="2">
      <t>カサン</t>
    </rPh>
    <rPh sb="2" eb="4">
      <t>ソチ</t>
    </rPh>
    <phoneticPr fontId="10"/>
  </si>
  <si>
    <t>1.農用地に関する事項</t>
  </si>
  <si>
    <t>0.021</t>
  </si>
  <si>
    <t>精米機</t>
  </si>
  <si>
    <t>１０年償却資産</t>
  </si>
  <si>
    <t>コンバイン</t>
  </si>
  <si>
    <r>
      <t>収支報告</t>
    </r>
    <r>
      <rPr>
        <sz val="11"/>
        <color auto="1"/>
        <rFont val="ＭＳ Ｐゴシック"/>
      </rPr>
      <t xml:space="preserve">
実績報告</t>
    </r>
    <rPh sb="0" eb="2">
      <t>シュウシ</t>
    </rPh>
    <rPh sb="2" eb="4">
      <t>ホウコク</t>
    </rPh>
    <rPh sb="5" eb="7">
      <t>ジッセキ</t>
    </rPh>
    <rPh sb="7" eb="9">
      <t>ホウコク</t>
    </rPh>
    <phoneticPr fontId="26"/>
  </si>
  <si>
    <t>2.将来像を実現するための目標と活動計画</t>
  </si>
  <si>
    <t>220</t>
  </si>
  <si>
    <t>令和</t>
  </si>
  <si>
    <t>分子</t>
    <rPh sb="0" eb="2">
      <t>ブンシ</t>
    </rPh>
    <phoneticPr fontId="10"/>
  </si>
  <si>
    <t>　使途が分かるよう、具体的に入力</t>
    <rPh sb="1" eb="3">
      <t>シト</t>
    </rPh>
    <rPh sb="4" eb="5">
      <t>ワ</t>
    </rPh>
    <rPh sb="10" eb="13">
      <t>グタイテキ</t>
    </rPh>
    <rPh sb="14" eb="16">
      <t>ニュウリョク</t>
    </rPh>
    <phoneticPr fontId="10"/>
  </si>
  <si>
    <t xml:space="preserve"> ⑧ 多面的機能増進活動費</t>
    <rPh sb="3" eb="5">
      <t>タメン</t>
    </rPh>
    <rPh sb="5" eb="6">
      <t>テキ</t>
    </rPh>
    <rPh sb="6" eb="8">
      <t>キノウ</t>
    </rPh>
    <rPh sb="8" eb="10">
      <t>ゾウシン</t>
    </rPh>
    <rPh sb="10" eb="13">
      <t>カツドウヒ</t>
    </rPh>
    <phoneticPr fontId="10"/>
  </si>
  <si>
    <t>２年償却資産</t>
  </si>
  <si>
    <t>111</t>
  </si>
  <si>
    <t>　　※所得細目表の内容が自動計算にて記載されます。</t>
  </si>
  <si>
    <r>
      <t>今期（第６期）積立金の</t>
    </r>
    <r>
      <rPr>
        <sz val="12"/>
        <color rgb="FFFF0000"/>
        <rFont val="ＭＳ 明朝"/>
      </rPr>
      <t>積立計画</t>
    </r>
    <rPh sb="0" eb="2">
      <t>コンキ</t>
    </rPh>
    <rPh sb="3" eb="4">
      <t>ダイ</t>
    </rPh>
    <rPh sb="5" eb="6">
      <t>キ</t>
    </rPh>
    <rPh sb="7" eb="10">
      <t>ツミタテキン</t>
    </rPh>
    <rPh sb="11" eb="13">
      <t>ツミタテ</t>
    </rPh>
    <rPh sb="13" eb="15">
      <t>ケイカク</t>
    </rPh>
    <phoneticPr fontId="26"/>
  </si>
  <si>
    <t>機械・農作業の共同化等営農組織の育成</t>
  </si>
  <si>
    <t>前年末からの繰越</t>
    <rPh sb="0" eb="2">
      <t>ゼンネン</t>
    </rPh>
    <rPh sb="2" eb="3">
      <t>マツ</t>
    </rPh>
    <phoneticPr fontId="26"/>
  </si>
  <si>
    <t>田植機（２条）</t>
  </si>
  <si>
    <t>ア、超急傾斜農地の保全</t>
    <rPh sb="2" eb="3">
      <t>チョウ</t>
    </rPh>
    <rPh sb="3" eb="6">
      <t>キュウケイシャ</t>
    </rPh>
    <rPh sb="6" eb="8">
      <t>ノウチ</t>
    </rPh>
    <rPh sb="9" eb="11">
      <t>ホゼン</t>
    </rPh>
    <phoneticPr fontId="108"/>
  </si>
  <si>
    <t>470</t>
  </si>
  <si>
    <t>協定名</t>
    <rPh sb="0" eb="2">
      <t>キョウテイ</t>
    </rPh>
    <phoneticPr fontId="10"/>
  </si>
  <si>
    <t>トラクター・田植え機・草刈り機等の購入や修理、燃料代、機械購入に要した借入金の返済金、機械組合への助成費等</t>
    <rPh sb="6" eb="8">
      <t>タウ</t>
    </rPh>
    <rPh sb="9" eb="10">
      <t>キ</t>
    </rPh>
    <rPh sb="11" eb="13">
      <t>クサカ</t>
    </rPh>
    <rPh sb="14" eb="15">
      <t>キ</t>
    </rPh>
    <rPh sb="15" eb="16">
      <t>トウ</t>
    </rPh>
    <rPh sb="17" eb="19">
      <t>コウニュウ</t>
    </rPh>
    <rPh sb="20" eb="22">
      <t>シュウリ</t>
    </rPh>
    <rPh sb="23" eb="26">
      <t>ネンリョウダイ</t>
    </rPh>
    <rPh sb="27" eb="29">
      <t>キカイ</t>
    </rPh>
    <rPh sb="29" eb="31">
      <t>コウニュウ</t>
    </rPh>
    <rPh sb="32" eb="33">
      <t>ヨウ</t>
    </rPh>
    <rPh sb="35" eb="37">
      <t>カリイレ</t>
    </rPh>
    <rPh sb="37" eb="38">
      <t>キン</t>
    </rPh>
    <rPh sb="39" eb="41">
      <t>ヘンサイ</t>
    </rPh>
    <rPh sb="41" eb="42">
      <t>キン</t>
    </rPh>
    <rPh sb="43" eb="45">
      <t>キカイ</t>
    </rPh>
    <rPh sb="45" eb="47">
      <t>クミアイ</t>
    </rPh>
    <rPh sb="49" eb="51">
      <t>ジョセイ</t>
    </rPh>
    <rPh sb="51" eb="52">
      <t>ヒ</t>
    </rPh>
    <rPh sb="52" eb="53">
      <t>トウ</t>
    </rPh>
    <phoneticPr fontId="10"/>
  </si>
  <si>
    <t>活動日誌
の有無</t>
    <rPh sb="0" eb="2">
      <t>カツドウ</t>
    </rPh>
    <rPh sb="2" eb="4">
      <t>ニッシ</t>
    </rPh>
    <rPh sb="6" eb="8">
      <t>ウム</t>
    </rPh>
    <phoneticPr fontId="26"/>
  </si>
  <si>
    <t>作業日</t>
    <rPh sb="0" eb="3">
      <t>サギョウビ</t>
    </rPh>
    <phoneticPr fontId="10"/>
  </si>
  <si>
    <t>ネットワーク化</t>
  </si>
  <si>
    <t>ア、棚田等の保全　　　　　　　　　　　　　　　　　　　　　　　　　　　　　　　　　　</t>
  </si>
  <si>
    <t>⑭の欄は、1の(1)の(A)の額(個人配分分)を協定の按分方法により配分した金額。計は1の(1)の(A)と一致。</t>
    <rPh sb="2" eb="3">
      <t>ラン</t>
    </rPh>
    <rPh sb="15" eb="16">
      <t>ガク</t>
    </rPh>
    <rPh sb="17" eb="19">
      <t>コジン</t>
    </rPh>
    <rPh sb="19" eb="21">
      <t>ハイブン</t>
    </rPh>
    <rPh sb="21" eb="22">
      <t>ブン</t>
    </rPh>
    <rPh sb="24" eb="26">
      <t>キョウテイ</t>
    </rPh>
    <rPh sb="27" eb="29">
      <t>アンブン</t>
    </rPh>
    <rPh sb="29" eb="31">
      <t>ホウホウ</t>
    </rPh>
    <rPh sb="34" eb="36">
      <t>ハイブン</t>
    </rPh>
    <rPh sb="38" eb="39">
      <t>キン</t>
    </rPh>
    <rPh sb="39" eb="40">
      <t>ガク</t>
    </rPh>
    <rPh sb="41" eb="42">
      <t>ケイ</t>
    </rPh>
    <rPh sb="53" eb="55">
      <t>イッチ</t>
    </rPh>
    <phoneticPr fontId="10"/>
  </si>
  <si>
    <t>グラインダー</t>
  </si>
  <si>
    <t>金額１３</t>
  </si>
  <si>
    <t>金銭出納簿（４月～３月分）　･･･「４（金銭出納簿・今年度）」シート</t>
  </si>
  <si>
    <t>（３）残高（円）</t>
    <rPh sb="3" eb="5">
      <t>ザンダカ</t>
    </rPh>
    <rPh sb="6" eb="7">
      <t>エン</t>
    </rPh>
    <phoneticPr fontId="10"/>
  </si>
  <si>
    <t>・「活動日誌の有無」記入欄は、活動日誌を作成している場合は〇を記載する</t>
    <rPh sb="2" eb="4">
      <t>カツドウ</t>
    </rPh>
    <rPh sb="4" eb="6">
      <t>ニッシ</t>
    </rPh>
    <rPh sb="7" eb="9">
      <t>ウム</t>
    </rPh>
    <rPh sb="10" eb="13">
      <t>キニュウラン</t>
    </rPh>
    <rPh sb="15" eb="17">
      <t>カツドウ</t>
    </rPh>
    <rPh sb="17" eb="19">
      <t>ニッシ</t>
    </rPh>
    <rPh sb="20" eb="22">
      <t>サクセイ</t>
    </rPh>
    <rPh sb="26" eb="28">
      <t>バアイ</t>
    </rPh>
    <rPh sb="31" eb="33">
      <t>キサイ</t>
    </rPh>
    <phoneticPr fontId="26"/>
  </si>
  <si>
    <t>年中山間地域等直接支払交付金</t>
    <rPh sb="0" eb="1">
      <t>ネン</t>
    </rPh>
    <rPh sb="1" eb="2">
      <t>ナカ</t>
    </rPh>
    <rPh sb="2" eb="4">
      <t>サンカン</t>
    </rPh>
    <rPh sb="4" eb="6">
      <t>チイキ</t>
    </rPh>
    <rPh sb="6" eb="7">
      <t>トウ</t>
    </rPh>
    <rPh sb="7" eb="9">
      <t>チョクセツ</t>
    </rPh>
    <rPh sb="9" eb="11">
      <t>シハラ</t>
    </rPh>
    <rPh sb="11" eb="14">
      <t>コウフキン</t>
    </rPh>
    <phoneticPr fontId="10"/>
  </si>
  <si>
    <t>②既荒廃農地を協定農用地に含める場合には、荒廃農地の復旧又は畜産的利用を行う。</t>
  </si>
  <si>
    <t>本年分の
償却費合計</t>
    <rPh sb="0" eb="2">
      <t>ホンネン</t>
    </rPh>
    <rPh sb="2" eb="3">
      <t>ブン</t>
    </rPh>
    <rPh sb="5" eb="8">
      <t>ショウキャクヒ</t>
    </rPh>
    <rPh sb="8" eb="10">
      <t>ゴウケイ</t>
    </rPh>
    <phoneticPr fontId="10"/>
  </si>
  <si>
    <t>日当、草刈機の替刃、補修資材、水利組合等への委託費等</t>
    <rPh sb="0" eb="2">
      <t>ニットウ</t>
    </rPh>
    <rPh sb="3" eb="5">
      <t>クサカ</t>
    </rPh>
    <rPh sb="5" eb="6">
      <t>キ</t>
    </rPh>
    <rPh sb="7" eb="9">
      <t>カエバ</t>
    </rPh>
    <rPh sb="10" eb="12">
      <t>ホシュウ</t>
    </rPh>
    <rPh sb="12" eb="14">
      <t>シザイ</t>
    </rPh>
    <rPh sb="15" eb="17">
      <t>スイリ</t>
    </rPh>
    <rPh sb="17" eb="19">
      <t>クミアイ</t>
    </rPh>
    <rPh sb="19" eb="20">
      <t>トウ</t>
    </rPh>
    <rPh sb="22" eb="25">
      <t>イタクヒ</t>
    </rPh>
    <rPh sb="25" eb="26">
      <t>トウ</t>
    </rPh>
    <phoneticPr fontId="10"/>
  </si>
  <si>
    <r>
      <t>【資料】</t>
    </r>
    <r>
      <rPr>
        <sz val="14"/>
        <color theme="1"/>
        <rFont val="HG丸ｺﾞｼｯｸM-PRO"/>
      </rPr>
      <t>中山間直接支払収支項目一覧</t>
    </r>
    <rPh sb="1" eb="3">
      <t>シリョウ</t>
    </rPh>
    <rPh sb="4" eb="6">
      <t>ナカヤマ</t>
    </rPh>
    <rPh sb="6" eb="7">
      <t>アイダ</t>
    </rPh>
    <rPh sb="7" eb="9">
      <t>チョクセツ</t>
    </rPh>
    <rPh sb="9" eb="11">
      <t>シハラ</t>
    </rPh>
    <rPh sb="11" eb="13">
      <t>シュウシ</t>
    </rPh>
    <rPh sb="13" eb="15">
      <t>コウモク</t>
    </rPh>
    <rPh sb="15" eb="17">
      <t>イチラン</t>
    </rPh>
    <phoneticPr fontId="10"/>
  </si>
  <si>
    <t>221</t>
  </si>
  <si>
    <t>金銭出納簿（前年度１～３月分）･･･「４（金銭出納簿・前年度）」シート</t>
    <rPh sb="27" eb="28">
      <t>マエ</t>
    </rPh>
    <phoneticPr fontId="10"/>
  </si>
  <si>
    <t>小計</t>
    <rPh sb="0" eb="2">
      <t>ショウケイ</t>
    </rPh>
    <phoneticPr fontId="10"/>
  </si>
  <si>
    <t>（７）個人配分（収入額）を入力</t>
    <rPh sb="3" eb="5">
      <t>コジン</t>
    </rPh>
    <rPh sb="5" eb="7">
      <t>ハイブン</t>
    </rPh>
    <rPh sb="8" eb="10">
      <t>シュウニュウ</t>
    </rPh>
    <rPh sb="10" eb="11">
      <t>ガク</t>
    </rPh>
    <rPh sb="13" eb="15">
      <t>ニュウリョク</t>
    </rPh>
    <phoneticPr fontId="10"/>
  </si>
  <si>
    <t>令和　　年度中山間地域等直接支払交付金実績報告書</t>
    <rPh sb="4" eb="6">
      <t>ネンド</t>
    </rPh>
    <rPh sb="6" eb="7">
      <t>チュウ</t>
    </rPh>
    <rPh sb="7" eb="8">
      <t>ケンチュウ</t>
    </rPh>
    <rPh sb="19" eb="24">
      <t>ジッセキホウコクショ</t>
    </rPh>
    <phoneticPr fontId="10"/>
  </si>
  <si>
    <t>育苗施設、集出荷施設、処理加工施設、販売施設、農機具庫、その他協定参加者の共同利用に供する施設等に係る建設費、施設補修費、施設運営費等</t>
    <rPh sb="23" eb="26">
      <t>ノウキグ</t>
    </rPh>
    <rPh sb="26" eb="27">
      <t>コ</t>
    </rPh>
    <rPh sb="30" eb="31">
      <t>タ</t>
    </rPh>
    <phoneticPr fontId="10"/>
  </si>
  <si>
    <t>円</t>
  </si>
  <si>
    <t>【前期（第５期）積立金の管理】</t>
    <rPh sb="1" eb="3">
      <t>ゼンキ</t>
    </rPh>
    <rPh sb="4" eb="5">
      <t>ダイ</t>
    </rPh>
    <rPh sb="6" eb="7">
      <t>キ</t>
    </rPh>
    <rPh sb="8" eb="10">
      <t>ツミタテ</t>
    </rPh>
    <rPh sb="10" eb="11">
      <t>キン</t>
    </rPh>
    <rPh sb="12" eb="14">
      <t>カンリ</t>
    </rPh>
    <phoneticPr fontId="26"/>
  </si>
  <si>
    <t>前期（第５期）積立金　残額</t>
    <rPh sb="11" eb="13">
      <t>ザンガク</t>
    </rPh>
    <phoneticPr fontId="26"/>
  </si>
  <si>
    <t>超急傾斜農地保全管理加算</t>
    <rPh sb="0" eb="1">
      <t>チョウ</t>
    </rPh>
    <rPh sb="1" eb="4">
      <t>キュウケイシャ</t>
    </rPh>
    <rPh sb="4" eb="6">
      <t>ノウチ</t>
    </rPh>
    <rPh sb="6" eb="8">
      <t>ホゼン</t>
    </rPh>
    <rPh sb="8" eb="10">
      <t>カンリ</t>
    </rPh>
    <rPh sb="10" eb="12">
      <t>カサン</t>
    </rPh>
    <phoneticPr fontId="26"/>
  </si>
  <si>
    <t>製粉機</t>
  </si>
  <si>
    <t>農道　（イ）草刈り</t>
    <rPh sb="6" eb="8">
      <t>クサカ</t>
    </rPh>
    <phoneticPr fontId="26"/>
  </si>
  <si>
    <t>スマート農業加算</t>
    <rPh sb="4" eb="6">
      <t>ノウギョウ</t>
    </rPh>
    <rPh sb="6" eb="8">
      <t>カサン</t>
    </rPh>
    <phoneticPr fontId="26"/>
  </si>
  <si>
    <t>集落の新たな雇用創出や地域経済の活性化に資する地場農産物の加工・販売を行う。</t>
  </si>
  <si>
    <t>農産物等の販売促進関係費</t>
    <rPh sb="0" eb="3">
      <t>ノウサンブツ</t>
    </rPh>
    <rPh sb="3" eb="4">
      <t>トウ</t>
    </rPh>
    <rPh sb="5" eb="7">
      <t>ハンバイ</t>
    </rPh>
    <rPh sb="7" eb="9">
      <t>ソクシン</t>
    </rPh>
    <rPh sb="9" eb="12">
      <t>カンケイヒ</t>
    </rPh>
    <phoneticPr fontId="10"/>
  </si>
  <si>
    <t>　令和７年１月～１２月に振込があった預金利息等の合計金額を入力します。</t>
    <rPh sb="1" eb="3">
      <t>レイワ</t>
    </rPh>
    <rPh sb="4" eb="5">
      <t>ネン</t>
    </rPh>
    <rPh sb="12" eb="14">
      <t>フリコミ</t>
    </rPh>
    <phoneticPr fontId="10"/>
  </si>
  <si>
    <t>120</t>
  </si>
  <si>
    <t>担い手への農作業の委託</t>
  </si>
  <si>
    <t>土地利用調整関係費</t>
    <rPh sb="0" eb="4">
      <t>トチリヨウ</t>
    </rPh>
    <rPh sb="4" eb="6">
      <t>チョウセイ</t>
    </rPh>
    <rPh sb="6" eb="9">
      <t>カンケイヒ</t>
    </rPh>
    <phoneticPr fontId="10"/>
  </si>
  <si>
    <t>土地利用調整に係る経費</t>
  </si>
  <si>
    <t>940</t>
  </si>
  <si>
    <t>利用権の設定、農作業の委託費の話し合い経費等</t>
  </si>
  <si>
    <t>代表者、会計、書記担当など、協定に定められた役員に対する報酬</t>
    <rPh sb="0" eb="3">
      <t>ダイヒョウシャ</t>
    </rPh>
    <rPh sb="4" eb="6">
      <t>カイケイ</t>
    </rPh>
    <rPh sb="7" eb="9">
      <t>ショキ</t>
    </rPh>
    <rPh sb="9" eb="11">
      <t>タントウ</t>
    </rPh>
    <rPh sb="14" eb="16">
      <t>キョウテイ</t>
    </rPh>
    <rPh sb="17" eb="18">
      <t>サダ</t>
    </rPh>
    <rPh sb="22" eb="24">
      <t>ヤクイン</t>
    </rPh>
    <rPh sb="25" eb="26">
      <t>タイ</t>
    </rPh>
    <rPh sb="28" eb="30">
      <t>ホウシュウ</t>
    </rPh>
    <phoneticPr fontId="10"/>
  </si>
  <si>
    <t>協定農用地における農業生産活動が維持されるよう担い手（認定農業者、これに準ずるものとして市町村長が認定した者、第３セクター、特定農業法人、農業協同組合、生産組織等）を確保する。</t>
  </si>
  <si>
    <t>「３(執行状況調書)」シートを入力</t>
  </si>
  <si>
    <t>協定参加者が参加する各種研修会等に要した費用</t>
    <rPh sb="0" eb="2">
      <t>キョウテイ</t>
    </rPh>
    <rPh sb="2" eb="4">
      <t>サンカ</t>
    </rPh>
    <rPh sb="4" eb="5">
      <t>シャ</t>
    </rPh>
    <rPh sb="6" eb="8">
      <t>サンカ</t>
    </rPh>
    <rPh sb="10" eb="12">
      <t>カクシュ</t>
    </rPh>
    <rPh sb="12" eb="15">
      <t>ケンシュウカイ</t>
    </rPh>
    <rPh sb="15" eb="16">
      <t>トウ</t>
    </rPh>
    <rPh sb="17" eb="18">
      <t>ヨウ</t>
    </rPh>
    <rPh sb="20" eb="22">
      <t>ヒヨウ</t>
    </rPh>
    <phoneticPr fontId="10"/>
  </si>
  <si>
    <t>手押し一輪車</t>
  </si>
  <si>
    <t>会場使用料、視察等に要したバス借上げ料、講師謝礼、資料印刷費等</t>
    <rPh sb="0" eb="2">
      <t>カイジョウ</t>
    </rPh>
    <rPh sb="2" eb="5">
      <t>シヨウリョウ</t>
    </rPh>
    <rPh sb="6" eb="8">
      <t>シサツ</t>
    </rPh>
    <rPh sb="8" eb="9">
      <t>トウ</t>
    </rPh>
    <rPh sb="10" eb="11">
      <t>ヨウ</t>
    </rPh>
    <rPh sb="15" eb="17">
      <t>カリア</t>
    </rPh>
    <rPh sb="18" eb="19">
      <t>リョウ</t>
    </rPh>
    <rPh sb="20" eb="22">
      <t>コウシ</t>
    </rPh>
    <rPh sb="22" eb="24">
      <t>シャレイ</t>
    </rPh>
    <rPh sb="25" eb="27">
      <t>シリョウ</t>
    </rPh>
    <rPh sb="27" eb="29">
      <t>インサツ</t>
    </rPh>
    <rPh sb="29" eb="30">
      <t>ヒ</t>
    </rPh>
    <rPh sb="30" eb="31">
      <t>トウ</t>
    </rPh>
    <phoneticPr fontId="10"/>
  </si>
  <si>
    <t>パッケージ、パンフの作成、ブランド化に係る経費等</t>
    <rPh sb="10" eb="12">
      <t>サクセイ</t>
    </rPh>
    <rPh sb="17" eb="18">
      <t>カ</t>
    </rPh>
    <rPh sb="19" eb="20">
      <t>カカ</t>
    </rPh>
    <rPh sb="21" eb="23">
      <t>ケイヒ</t>
    </rPh>
    <rPh sb="23" eb="24">
      <t>トウ</t>
    </rPh>
    <phoneticPr fontId="10"/>
  </si>
  <si>
    <t>都市交流に係る経費</t>
    <rPh sb="0" eb="2">
      <t>トシ</t>
    </rPh>
    <rPh sb="2" eb="4">
      <t>コウリュウ</t>
    </rPh>
    <rPh sb="5" eb="6">
      <t>カカ</t>
    </rPh>
    <rPh sb="7" eb="9">
      <t>ケイヒ</t>
    </rPh>
    <phoneticPr fontId="10"/>
  </si>
  <si>
    <t>505</t>
  </si>
  <si>
    <t>施設の設置・運営、文化の伝承、棚田オーナーによる農作業の体験学習経費等</t>
    <rPh sb="9" eb="11">
      <t>ブンカ</t>
    </rPh>
    <rPh sb="12" eb="14">
      <t>デンショウ</t>
    </rPh>
    <rPh sb="24" eb="27">
      <t>ノウサギョウ</t>
    </rPh>
    <rPh sb="28" eb="30">
      <t>タイケン</t>
    </rPh>
    <rPh sb="30" eb="32">
      <t>ガクシュウ</t>
    </rPh>
    <rPh sb="32" eb="34">
      <t>ケイヒ</t>
    </rPh>
    <phoneticPr fontId="10"/>
  </si>
  <si>
    <t>活動に伴う副次的な収入など</t>
    <rPh sb="0" eb="2">
      <t>カツドウ</t>
    </rPh>
    <rPh sb="3" eb="4">
      <t>トモナ</t>
    </rPh>
    <rPh sb="5" eb="8">
      <t>フクジテキ</t>
    </rPh>
    <rPh sb="9" eb="11">
      <t>シュウニュウ</t>
    </rPh>
    <phoneticPr fontId="10"/>
  </si>
  <si>
    <t>（２）内容の入力</t>
    <rPh sb="3" eb="5">
      <t>ナイヨウ</t>
    </rPh>
    <rPh sb="6" eb="8">
      <t>ニュウリョク</t>
    </rPh>
    <phoneticPr fontId="10"/>
  </si>
  <si>
    <t>個人配分
(A)</t>
    <rPh sb="0" eb="2">
      <t>コジン</t>
    </rPh>
    <rPh sb="2" eb="4">
      <t>ハイブン</t>
    </rPh>
    <phoneticPr fontId="10"/>
  </si>
  <si>
    <t>１３年償却資産</t>
  </si>
  <si>
    <t>上記以外の共同取組活動費</t>
    <rPh sb="0" eb="2">
      <t>ジョウキ</t>
    </rPh>
    <rPh sb="2" eb="4">
      <t>イガイ</t>
    </rPh>
    <rPh sb="5" eb="7">
      <t>キョウドウ</t>
    </rPh>
    <rPh sb="7" eb="9">
      <t>トリクミ</t>
    </rPh>
    <rPh sb="9" eb="12">
      <t>カツドウヒ</t>
    </rPh>
    <phoneticPr fontId="10"/>
  </si>
  <si>
    <t>加算分</t>
    <rPh sb="0" eb="3">
      <t>カサンブン</t>
    </rPh>
    <phoneticPr fontId="26"/>
  </si>
  <si>
    <t>棚田地域振興活動加算</t>
    <rPh sb="0" eb="2">
      <t>タナダ</t>
    </rPh>
    <rPh sb="2" eb="4">
      <t>チイキ</t>
    </rPh>
    <rPh sb="4" eb="6">
      <t>シンコウ</t>
    </rPh>
    <rPh sb="6" eb="8">
      <t>カツドウ</t>
    </rPh>
    <rPh sb="8" eb="10">
      <t>カサン</t>
    </rPh>
    <phoneticPr fontId="26"/>
  </si>
  <si>
    <t>単位：円</t>
    <rPh sb="0" eb="2">
      <t>タンイ</t>
    </rPh>
    <rPh sb="3" eb="4">
      <t>エン</t>
    </rPh>
    <phoneticPr fontId="26"/>
  </si>
  <si>
    <t>130</t>
  </si>
  <si>
    <t>収支項目</t>
    <rPh sb="0" eb="2">
      <t>シュウシ</t>
    </rPh>
    <rPh sb="2" eb="4">
      <t>コウモク</t>
    </rPh>
    <phoneticPr fontId="10"/>
  </si>
  <si>
    <t>④
農　地
管理費</t>
    <rPh sb="2" eb="3">
      <t>ノウ</t>
    </rPh>
    <rPh sb="4" eb="5">
      <t>チ</t>
    </rPh>
    <rPh sb="6" eb="9">
      <t>カンリヒ</t>
    </rPh>
    <phoneticPr fontId="10"/>
  </si>
  <si>
    <t>内、超急傾斜農用保全管理</t>
    <rPh sb="0" eb="1">
      <t>ウチ</t>
    </rPh>
    <rPh sb="2" eb="3">
      <t>チョウ</t>
    </rPh>
    <rPh sb="3" eb="6">
      <t>キュウケイシャ</t>
    </rPh>
    <rPh sb="6" eb="8">
      <t>ノウヨウ</t>
    </rPh>
    <rPh sb="8" eb="10">
      <t>ホゼン</t>
    </rPh>
    <rPh sb="10" eb="12">
      <t>カンリ</t>
    </rPh>
    <phoneticPr fontId="26"/>
  </si>
  <si>
    <t>630</t>
  </si>
  <si>
    <t>イ、棚田等の保全を通じた多面にわたる機能の維持・発揮　　　　　　　　　　　　　　　　　　　　　　　　　　　　　　　　　　</t>
  </si>
  <si>
    <t>ウ、棚田を核とした棚田地域の振興　　　　　　　　　　　　　　　　　　　　　　　　　　　　　　　　　　　</t>
  </si>
  <si>
    <t>残高</t>
    <rPh sb="0" eb="2">
      <t>ザンダカ</t>
    </rPh>
    <phoneticPr fontId="26"/>
  </si>
  <si>
    <r>
      <t>構成員が一時的に立て替えた立替金の返済
※</t>
    </r>
    <r>
      <rPr>
        <u/>
        <sz val="14"/>
        <color auto="1"/>
        <rFont val="HG丸ｺﾞｼｯｸM-PRO"/>
      </rPr>
      <t>返済額は、マイナスの収入として計上する</t>
    </r>
    <rPh sb="13" eb="16">
      <t>タテカエキン</t>
    </rPh>
    <rPh sb="17" eb="19">
      <t>ヘンサイ</t>
    </rPh>
    <rPh sb="21" eb="23">
      <t>ヘンサイ</t>
    </rPh>
    <rPh sb="23" eb="24">
      <t>ガク</t>
    </rPh>
    <rPh sb="31" eb="33">
      <t>シュウニュウ</t>
    </rPh>
    <rPh sb="36" eb="38">
      <t>ケイジョウ</t>
    </rPh>
    <phoneticPr fontId="10"/>
  </si>
  <si>
    <t>　　　※交付金合計：R7.7.15振込（早期交付分）とR7.12.15振込の合計</t>
    <rPh sb="4" eb="7">
      <t>コウフキン</t>
    </rPh>
    <rPh sb="7" eb="9">
      <t>ゴウケイ</t>
    </rPh>
    <phoneticPr fontId="10"/>
  </si>
  <si>
    <t>ポンプ類</t>
  </si>
  <si>
    <t>⑭</t>
  </si>
  <si>
    <t>⑯の欄は、1の(2)の共同取組活動支出額（C）総計を協定の按分方法により配分した金額。計は1の(2)の（C）総計と一致。</t>
    <rPh sb="2" eb="3">
      <t>ラン</t>
    </rPh>
    <rPh sb="11" eb="13">
      <t>キョウドウ</t>
    </rPh>
    <rPh sb="13" eb="15">
      <t>トリクミ</t>
    </rPh>
    <rPh sb="15" eb="17">
      <t>カツドウ</t>
    </rPh>
    <rPh sb="17" eb="20">
      <t>シシュツガク</t>
    </rPh>
    <rPh sb="23" eb="25">
      <t>ソウケイ</t>
    </rPh>
    <rPh sb="26" eb="28">
      <t>キョウテイ</t>
    </rPh>
    <rPh sb="29" eb="31">
      <t>アンブン</t>
    </rPh>
    <rPh sb="31" eb="33">
      <t>ホウホウ</t>
    </rPh>
    <rPh sb="36" eb="38">
      <t>ハイブン</t>
    </rPh>
    <rPh sb="40" eb="42">
      <t>キンガク</t>
    </rPh>
    <rPh sb="43" eb="44">
      <t>ケイ</t>
    </rPh>
    <phoneticPr fontId="10"/>
  </si>
  <si>
    <t xml:space="preserve">  ２、協定参加者別細目</t>
  </si>
  <si>
    <t>預金利息</t>
    <rPh sb="0" eb="2">
      <t>ヨキン</t>
    </rPh>
    <rPh sb="2" eb="4">
      <t>リソク</t>
    </rPh>
    <phoneticPr fontId="10"/>
  </si>
  <si>
    <t>　令和</t>
    <rPh sb="1" eb="3">
      <t>レイワ</t>
    </rPh>
    <phoneticPr fontId="26"/>
  </si>
  <si>
    <t>残（積立）額
（(D)＋(B)－(C)）</t>
    <rPh sb="0" eb="1">
      <t>ザン</t>
    </rPh>
    <rPh sb="2" eb="4">
      <t>ツミタテ</t>
    </rPh>
    <rPh sb="5" eb="6">
      <t>ガク</t>
    </rPh>
    <phoneticPr fontId="10"/>
  </si>
  <si>
    <t>⑪
農産物等の販売促進関係費</t>
    <rPh sb="2" eb="5">
      <t>ノウサンブツ</t>
    </rPh>
    <rPh sb="5" eb="6">
      <t>トウ</t>
    </rPh>
    <rPh sb="7" eb="9">
      <t>ハンバイ</t>
    </rPh>
    <rPh sb="9" eb="11">
      <t>ソクシン</t>
    </rPh>
    <rPh sb="11" eb="14">
      <t>カンケイヒ</t>
    </rPh>
    <phoneticPr fontId="26"/>
  </si>
  <si>
    <t>減価償却費個別内訳</t>
  </si>
  <si>
    <t>（D）過年残
   (積立)額計</t>
    <rPh sb="3" eb="5">
      <t>カネン</t>
    </rPh>
    <rPh sb="5" eb="6">
      <t>ザン</t>
    </rPh>
    <rPh sb="11" eb="13">
      <t>ツミタテ</t>
    </rPh>
    <rPh sb="14" eb="15">
      <t>ガク</t>
    </rPh>
    <rPh sb="15" eb="16">
      <t>ケイ</t>
    </rPh>
    <phoneticPr fontId="10"/>
  </si>
  <si>
    <t>令和 　年度～
令和　 年度</t>
  </si>
  <si>
    <t>９年度</t>
    <rPh sb="1" eb="3">
      <t>ネンド</t>
    </rPh>
    <phoneticPr fontId="26"/>
  </si>
  <si>
    <t>計</t>
    <rPh sb="0" eb="1">
      <t>ケイ</t>
    </rPh>
    <phoneticPr fontId="10"/>
  </si>
  <si>
    <t xml:space="preserve"> ⑫ 都市住民との交流促進関係費</t>
    <rPh sb="3" eb="5">
      <t>トシ</t>
    </rPh>
    <rPh sb="5" eb="7">
      <t>ジュウミン</t>
    </rPh>
    <rPh sb="9" eb="11">
      <t>コウリュウ</t>
    </rPh>
    <rPh sb="11" eb="13">
      <t>ソクシン</t>
    </rPh>
    <rPh sb="13" eb="16">
      <t>カンケイヒ</t>
    </rPh>
    <phoneticPr fontId="10"/>
  </si>
  <si>
    <t>トラクター・田植え機・草刈り機等の購入や修理、燃料代、機械購入に要した借入金の返済金、機械組合への助成費等</t>
  </si>
  <si>
    <t>　※執行状況調書の金額が「17-1所得細目表」に自動的に反映されますので、別で領収書を作成している場合も入力をお願いします。</t>
  </si>
  <si>
    <t xml:space="preserve"> ⑬ その他</t>
    <rPh sb="5" eb="6">
      <t>タ</t>
    </rPh>
    <phoneticPr fontId="10"/>
  </si>
  <si>
    <t>８年度</t>
    <rPh sb="1" eb="3">
      <t>ネンド</t>
    </rPh>
    <phoneticPr fontId="26"/>
  </si>
  <si>
    <t>印</t>
    <rPh sb="0" eb="1">
      <t>イン</t>
    </rPh>
    <phoneticPr fontId="26"/>
  </si>
  <si>
    <t>内、スマート農業加算</t>
    <rPh sb="6" eb="8">
      <t>ノウギョウ</t>
    </rPh>
    <phoneticPr fontId="26"/>
  </si>
  <si>
    <t>960</t>
  </si>
  <si>
    <t>農作物の販売促進に係る経費</t>
  </si>
  <si>
    <t>役員報酬
(B)</t>
    <rPh sb="2" eb="4">
      <t>ホウシュウ</t>
    </rPh>
    <phoneticPr fontId="10"/>
  </si>
  <si>
    <t>610</t>
  </si>
  <si>
    <t>役員報酬、出役賃等の計
(D)</t>
    <rPh sb="0" eb="2">
      <t>ヤクイン</t>
    </rPh>
    <rPh sb="2" eb="4">
      <t>ホウシュウ</t>
    </rPh>
    <rPh sb="5" eb="6">
      <t>シュツ</t>
    </rPh>
    <rPh sb="6" eb="7">
      <t>エキ</t>
    </rPh>
    <rPh sb="7" eb="8">
      <t>チン</t>
    </rPh>
    <rPh sb="8" eb="9">
      <t>トウ</t>
    </rPh>
    <rPh sb="10" eb="11">
      <t>ケイ</t>
    </rPh>
    <phoneticPr fontId="10"/>
  </si>
  <si>
    <t xml:space="preserve"> ⑥ 共同利用機械購入等費</t>
    <rPh sb="3" eb="5">
      <t>キョウドウ</t>
    </rPh>
    <rPh sb="5" eb="7">
      <t>リヨウ</t>
    </rPh>
    <rPh sb="7" eb="9">
      <t>キカイ</t>
    </rPh>
    <rPh sb="9" eb="11">
      <t>コウニュウ</t>
    </rPh>
    <rPh sb="11" eb="12">
      <t>トウ</t>
    </rPh>
    <rPh sb="12" eb="13">
      <t>ヒ</t>
    </rPh>
    <phoneticPr fontId="10"/>
  </si>
  <si>
    <t>ぬき立て機</t>
  </si>
  <si>
    <t>その他（対象外）</t>
    <rPh sb="2" eb="3">
      <t>タ</t>
    </rPh>
    <phoneticPr fontId="10"/>
  </si>
  <si>
    <t>⑮</t>
  </si>
  <si>
    <t>動力耕運機（大型）</t>
  </si>
  <si>
    <t>（５）備考の入力</t>
    <rPh sb="3" eb="5">
      <t>ビコウ</t>
    </rPh>
    <phoneticPr fontId="10"/>
  </si>
  <si>
    <t>⑯</t>
  </si>
  <si>
    <t>⑯と同じ</t>
    <rPh sb="2" eb="3">
      <t>オナ</t>
    </rPh>
    <phoneticPr fontId="10"/>
  </si>
  <si>
    <t>溝切機</t>
  </si>
  <si>
    <t>720</t>
  </si>
  <si>
    <t>共同利用機械購入等費</t>
    <rPh sb="8" eb="9">
      <t>トウ</t>
    </rPh>
    <phoneticPr fontId="10"/>
  </si>
  <si>
    <t>金額</t>
  </si>
  <si>
    <t xml:space="preserve"> ③ 道・水路管理費</t>
    <rPh sb="3" eb="4">
      <t>ドウ</t>
    </rPh>
    <rPh sb="5" eb="7">
      <t>スイロ</t>
    </rPh>
    <phoneticPr fontId="10"/>
  </si>
  <si>
    <t xml:space="preserve"> ② 研修会等費</t>
    <rPh sb="3" eb="6">
      <t>ケンシュウカイ</t>
    </rPh>
    <rPh sb="6" eb="7">
      <t>トウ</t>
    </rPh>
    <rPh sb="7" eb="8">
      <t>ヒ</t>
    </rPh>
    <phoneticPr fontId="10"/>
  </si>
  <si>
    <t>金額 １</t>
  </si>
  <si>
    <t>協定の担い手となる新たな人材の育成・確保</t>
  </si>
  <si>
    <t>金額 ５</t>
  </si>
  <si>
    <t>金額 ８</t>
  </si>
  <si>
    <t>１～１３ 計</t>
    <rPh sb="5" eb="6">
      <t>ケイ</t>
    </rPh>
    <phoneticPr fontId="10"/>
  </si>
  <si>
    <t>⑮の欄は、1の(1)の(B)の額(共同取組活動分)を協定の按分方法により配分した金額。計は1の(1)の(B)と一致。</t>
    <rPh sb="2" eb="3">
      <t>ラン</t>
    </rPh>
    <rPh sb="17" eb="19">
      <t>キョウドウ</t>
    </rPh>
    <rPh sb="19" eb="21">
      <t>トリクミ</t>
    </rPh>
    <rPh sb="21" eb="23">
      <t>カツドウ</t>
    </rPh>
    <rPh sb="23" eb="24">
      <t>ブン</t>
    </rPh>
    <rPh sb="26" eb="28">
      <t>キョウテイ</t>
    </rPh>
    <rPh sb="29" eb="31">
      <t>アンブン</t>
    </rPh>
    <rPh sb="31" eb="33">
      <t>ホウホウ</t>
    </rPh>
    <rPh sb="36" eb="38">
      <t>ハイブン</t>
    </rPh>
    <rPh sb="40" eb="42">
      <t>キンガク</t>
    </rPh>
    <rPh sb="43" eb="44">
      <t>ケイ</t>
    </rPh>
    <rPh sb="55" eb="57">
      <t>イッチ</t>
    </rPh>
    <phoneticPr fontId="10"/>
  </si>
  <si>
    <t>共同利用施設の建設費・補修費等に要した経費</t>
    <rPh sb="0" eb="2">
      <t>キョウドウ</t>
    </rPh>
    <rPh sb="2" eb="4">
      <t>リヨウ</t>
    </rPh>
    <rPh sb="4" eb="6">
      <t>シセツ</t>
    </rPh>
    <rPh sb="7" eb="10">
      <t>ケンセツヒ</t>
    </rPh>
    <rPh sb="11" eb="14">
      <t>ホシュウヒ</t>
    </rPh>
    <rPh sb="14" eb="15">
      <t>トウ</t>
    </rPh>
    <rPh sb="16" eb="17">
      <t>ヨウ</t>
    </rPh>
    <rPh sb="19" eb="21">
      <t>ケイヒ</t>
    </rPh>
    <phoneticPr fontId="10"/>
  </si>
  <si>
    <t>道・水路管理費</t>
    <rPh sb="0" eb="1">
      <t>ドウ</t>
    </rPh>
    <rPh sb="2" eb="4">
      <t>スイロ</t>
    </rPh>
    <rPh sb="4" eb="7">
      <t>カンリヒ</t>
    </rPh>
    <phoneticPr fontId="10"/>
  </si>
  <si>
    <t>農地と一体となった周辺林地の下草刈り等を行う。</t>
  </si>
  <si>
    <t>代表印</t>
  </si>
  <si>
    <t>７年償却資産</t>
  </si>
  <si>
    <t>「2（収支報告書)」シートを入力</t>
  </si>
  <si>
    <t>氏名等　〇〇　〇〇</t>
    <rPh sb="0" eb="2">
      <t>シメイ</t>
    </rPh>
    <rPh sb="2" eb="3">
      <t>トウ</t>
    </rPh>
    <phoneticPr fontId="26"/>
  </si>
  <si>
    <t>耐用年数</t>
    <rPh sb="0" eb="4">
      <t>タイヨウネンスウ</t>
    </rPh>
    <phoneticPr fontId="10"/>
  </si>
  <si>
    <t>堆きゅう肥の施肥、拮抗植物の利用、アイガモ・鯉の利用、輪作の徹底、緑肥作物の作付け等を行う。</t>
  </si>
  <si>
    <t>協定名：</t>
    <rPh sb="0" eb="2">
      <t>キョウテイ</t>
    </rPh>
    <rPh sb="2" eb="3">
      <t>メイ</t>
    </rPh>
    <phoneticPr fontId="26"/>
  </si>
  <si>
    <t>⑧
多面的機
能増進活
動費</t>
    <rPh sb="2" eb="5">
      <t>タメンテキ</t>
    </rPh>
    <rPh sb="5" eb="6">
      <t>キ</t>
    </rPh>
    <rPh sb="7" eb="8">
      <t>ノウ</t>
    </rPh>
    <rPh sb="8" eb="10">
      <t>ゾウシン</t>
    </rPh>
    <rPh sb="10" eb="11">
      <t>カツ</t>
    </rPh>
    <rPh sb="12" eb="13">
      <t>ドウ</t>
    </rPh>
    <rPh sb="13" eb="14">
      <t>ヒ</t>
    </rPh>
    <phoneticPr fontId="10"/>
  </si>
  <si>
    <t>既荒廃農地を協定農用地に含めない場合には、協定農用地に悪影響を与えないよう草刈り、防虫対策等の保全管理を行う。</t>
  </si>
  <si>
    <t>　　　※非農家や非対象農家等の交付金対象農用地を持たない方も按分からは除外しますので、分母・分子の欄は〝空欄〟にしてください。</t>
  </si>
  <si>
    <t>計画</t>
    <rPh sb="0" eb="2">
      <t>ケイカク</t>
    </rPh>
    <phoneticPr fontId="26"/>
  </si>
  <si>
    <t>参加
人数</t>
    <rPh sb="0" eb="2">
      <t>サンカ</t>
    </rPh>
    <rPh sb="3" eb="5">
      <t>ニンズウ</t>
    </rPh>
    <phoneticPr fontId="26"/>
  </si>
  <si>
    <t>⑥</t>
  </si>
  <si>
    <t>【第４  集落マスタープラン（必須事項）】</t>
  </si>
  <si>
    <t>　端数判定が「端数を配分してください」の場合は、端数配分を入力します。</t>
  </si>
  <si>
    <t>将来にわたり農業生産活動等が可能となる集落内の実施体制構築</t>
  </si>
  <si>
    <t>高付加価値型農業</t>
  </si>
  <si>
    <t>農業生産条件の強化</t>
  </si>
  <si>
    <t>担い手への農地集積</t>
  </si>
  <si>
    <t>共同で支え合う集団的かつ持続可能な体制整備</t>
  </si>
  <si>
    <t>2.水路・農道等の管理方法</t>
  </si>
  <si>
    <t>多面的機能支払交付金実施要綱別紙１第５の２に基づく活動計画に定める施設と同一</t>
  </si>
  <si>
    <t>その他（土地改良事業、災害復旧及び地目変換（田から畑等へ）等）</t>
  </si>
  <si>
    <t>水路　（イ）草刈り</t>
    <rPh sb="6" eb="8">
      <t>クサカ</t>
    </rPh>
    <phoneticPr fontId="26"/>
  </si>
  <si>
    <t>3.多面的機能を増進する活動</t>
  </si>
  <si>
    <t>協定書第５の３の活動を実施するのに要した経費</t>
  </si>
  <si>
    <t>様式第2号（第4条関係）</t>
    <rPh sb="0" eb="2">
      <t>ヨウシキ</t>
    </rPh>
    <rPh sb="2" eb="3">
      <t>ダイ</t>
    </rPh>
    <rPh sb="4" eb="5">
      <t>ゴウ</t>
    </rPh>
    <rPh sb="6" eb="7">
      <t>ダイ</t>
    </rPh>
    <rPh sb="8" eb="9">
      <t>ジョウ</t>
    </rPh>
    <rPh sb="9" eb="11">
      <t>カンケイ</t>
    </rPh>
    <phoneticPr fontId="10"/>
  </si>
  <si>
    <t>棚田オーナー制度の実施、市民農園・体験農園の開設・運営を行う。</t>
  </si>
  <si>
    <t>体験民宿を実施する（グリーン・ツーリズム）。</t>
  </si>
  <si>
    <t>粗放的畜産を行う。</t>
  </si>
  <si>
    <t>代表者氏名：</t>
    <rPh sb="0" eb="3">
      <t>ダイヒョウシャ</t>
    </rPh>
    <rPh sb="3" eb="5">
      <t>シメイ</t>
    </rPh>
    <phoneticPr fontId="10"/>
  </si>
  <si>
    <t>⑩</t>
  </si>
  <si>
    <t>大型乾燥機</t>
  </si>
  <si>
    <t>　協定で定めた活動に〇を記載</t>
    <rPh sb="1" eb="3">
      <t>キョウテイ</t>
    </rPh>
    <phoneticPr fontId="26"/>
  </si>
  <si>
    <t>・「第５　農業生産活動等として取り組むべき事項」において、</t>
    <rPh sb="2" eb="3">
      <t>ダイ</t>
    </rPh>
    <rPh sb="5" eb="7">
      <t>ノウギョウ</t>
    </rPh>
    <rPh sb="7" eb="9">
      <t>セイサン</t>
    </rPh>
    <rPh sb="9" eb="11">
      <t>カツドウ</t>
    </rPh>
    <rPh sb="11" eb="12">
      <t>トウ</t>
    </rPh>
    <rPh sb="15" eb="16">
      <t>ト</t>
    </rPh>
    <rPh sb="17" eb="18">
      <t>ク</t>
    </rPh>
    <rPh sb="21" eb="23">
      <t>ジコウ</t>
    </rPh>
    <phoneticPr fontId="26"/>
  </si>
  <si>
    <t>　活動日誌を作成している場合は、「活動日」「参加人数」「活動内容」記入欄の記載は省略可</t>
    <rPh sb="1" eb="5">
      <t>カツドウニッシ</t>
    </rPh>
    <rPh sb="6" eb="8">
      <t>サクセイ</t>
    </rPh>
    <rPh sb="12" eb="14">
      <t>バアイ</t>
    </rPh>
    <rPh sb="17" eb="20">
      <t>カツドウビ</t>
    </rPh>
    <rPh sb="22" eb="26">
      <t>サンカニンズウ</t>
    </rPh>
    <rPh sb="28" eb="30">
      <t>カツドウ</t>
    </rPh>
    <rPh sb="30" eb="32">
      <t>ナイヨウ</t>
    </rPh>
    <rPh sb="33" eb="36">
      <t>キニュウラン</t>
    </rPh>
    <rPh sb="37" eb="39">
      <t>キサイ</t>
    </rPh>
    <rPh sb="40" eb="42">
      <t>ショウリャク</t>
    </rPh>
    <rPh sb="42" eb="43">
      <t>カ</t>
    </rPh>
    <phoneticPr fontId="26"/>
  </si>
  <si>
    <t>・同一の「取り組むべき活動」を複数回行っている場合は、「活動日」記入欄は代表的な日付を記載する</t>
    <rPh sb="1" eb="3">
      <t>ドウイツ</t>
    </rPh>
    <rPh sb="5" eb="6">
      <t>ト</t>
    </rPh>
    <rPh sb="7" eb="8">
      <t>ク</t>
    </rPh>
    <rPh sb="11" eb="13">
      <t>カツドウ</t>
    </rPh>
    <rPh sb="15" eb="17">
      <t>フクスウ</t>
    </rPh>
    <rPh sb="17" eb="18">
      <t>カイ</t>
    </rPh>
    <rPh sb="18" eb="19">
      <t>オコナ</t>
    </rPh>
    <rPh sb="23" eb="25">
      <t>バアイ</t>
    </rPh>
    <rPh sb="28" eb="31">
      <t>カツドウビ</t>
    </rPh>
    <rPh sb="32" eb="35">
      <t>キニュウラン</t>
    </rPh>
    <rPh sb="36" eb="39">
      <t>ダイヒョウテキ</t>
    </rPh>
    <rPh sb="40" eb="42">
      <t>ヒヅケ</t>
    </rPh>
    <rPh sb="43" eb="45">
      <t>キサイ</t>
    </rPh>
    <phoneticPr fontId="26"/>
  </si>
  <si>
    <t>畦ぬり機</t>
  </si>
  <si>
    <t>R7.3.31 残高</t>
  </si>
  <si>
    <t>取崩残額</t>
    <rPh sb="0" eb="2">
      <t>トリクズシ</t>
    </rPh>
    <rPh sb="2" eb="4">
      <t>ザンガク</t>
    </rPh>
    <phoneticPr fontId="26"/>
  </si>
  <si>
    <t>460</t>
  </si>
  <si>
    <t>次年繰越総額
（利子等その他収入含む）</t>
    <rPh sb="0" eb="2">
      <t>ツギネン</t>
    </rPh>
    <rPh sb="2" eb="4">
      <t>クリコ</t>
    </rPh>
    <rPh sb="4" eb="6">
      <t>ソウガク</t>
    </rPh>
    <rPh sb="16" eb="17">
      <t>フク</t>
    </rPh>
    <phoneticPr fontId="26"/>
  </si>
  <si>
    <t>畑</t>
    <rPh sb="0" eb="1">
      <t>ハタ</t>
    </rPh>
    <phoneticPr fontId="10"/>
  </si>
  <si>
    <t>ネットワーク化
加算</t>
    <rPh sb="6" eb="7">
      <t>カ</t>
    </rPh>
    <rPh sb="8" eb="10">
      <t>カサン</t>
    </rPh>
    <phoneticPr fontId="26"/>
  </si>
  <si>
    <t>集落機能
強化加算の経過措置</t>
    <rPh sb="0" eb="2">
      <t>シュウラク</t>
    </rPh>
    <rPh sb="2" eb="4">
      <t>キノウ</t>
    </rPh>
    <rPh sb="5" eb="7">
      <t>キョウカ</t>
    </rPh>
    <rPh sb="7" eb="9">
      <t>カサン</t>
    </rPh>
    <rPh sb="10" eb="12">
      <t>ケイカ</t>
    </rPh>
    <rPh sb="12" eb="14">
      <t>ソチ</t>
    </rPh>
    <phoneticPr fontId="26"/>
  </si>
  <si>
    <t>内、ネットワーク化加算</t>
    <rPh sb="0" eb="1">
      <t>ウチ</t>
    </rPh>
    <rPh sb="8" eb="9">
      <t>カ</t>
    </rPh>
    <phoneticPr fontId="26"/>
  </si>
  <si>
    <t>内、集落機能強化加算の経過措置</t>
    <rPh sb="0" eb="1">
      <t>ウチ</t>
    </rPh>
    <rPh sb="2" eb="4">
      <t>シュウラク</t>
    </rPh>
    <rPh sb="4" eb="6">
      <t>キノウ</t>
    </rPh>
    <rPh sb="6" eb="8">
      <t>キョウカ</t>
    </rPh>
    <rPh sb="8" eb="10">
      <t>カサン</t>
    </rPh>
    <rPh sb="11" eb="13">
      <t>ケイカ</t>
    </rPh>
    <rPh sb="13" eb="15">
      <t>ソチ</t>
    </rPh>
    <phoneticPr fontId="26"/>
  </si>
  <si>
    <t>⑤集落機能強化加算の経過措置</t>
    <rPh sb="1" eb="3">
      <t>シュウラク</t>
    </rPh>
    <rPh sb="3" eb="5">
      <t>キノウ</t>
    </rPh>
    <rPh sb="5" eb="7">
      <t>キョウカ</t>
    </rPh>
    <rPh sb="7" eb="9">
      <t>カサン</t>
    </rPh>
    <rPh sb="10" eb="12">
      <t>ケイカ</t>
    </rPh>
    <rPh sb="12" eb="14">
      <t>ソチ</t>
    </rPh>
    <phoneticPr fontId="10"/>
  </si>
  <si>
    <t>　（令和7年4月1日～令和8年3月31日）</t>
  </si>
  <si>
    <t>５．別途「積立金の口座（６期分）を開設している場合」</t>
    <rPh sb="2" eb="4">
      <t>ベット</t>
    </rPh>
    <rPh sb="5" eb="7">
      <t>ツミタテ</t>
    </rPh>
    <rPh sb="7" eb="8">
      <t>キン</t>
    </rPh>
    <rPh sb="9" eb="11">
      <t>コウザ</t>
    </rPh>
    <rPh sb="13" eb="15">
      <t>キブン</t>
    </rPh>
    <rPh sb="17" eb="19">
      <t>カイセツ</t>
    </rPh>
    <rPh sb="23" eb="25">
      <t>バアイ</t>
    </rPh>
    <phoneticPr fontId="10"/>
  </si>
  <si>
    <t>面積又は数量</t>
    <rPh sb="0" eb="2">
      <t>メンセキ</t>
    </rPh>
    <rPh sb="2" eb="3">
      <t>マタ</t>
    </rPh>
    <rPh sb="4" eb="6">
      <t>スウリョウ</t>
    </rPh>
    <phoneticPr fontId="10"/>
  </si>
  <si>
    <t>　　・積立口座（６期分）から支出した場合、収支報告書の支出額は、その支出項目の受入口座と積立口座を合算した額を記入してください。</t>
    <rPh sb="9" eb="11">
      <t>キブン</t>
    </rPh>
    <rPh sb="21" eb="23">
      <t>シュウシ</t>
    </rPh>
    <rPh sb="23" eb="26">
      <t>ホウコクショ</t>
    </rPh>
    <rPh sb="27" eb="29">
      <t>シシュツ</t>
    </rPh>
    <rPh sb="29" eb="30">
      <t>ガク</t>
    </rPh>
    <rPh sb="34" eb="36">
      <t>シシュツ</t>
    </rPh>
    <rPh sb="36" eb="38">
      <t>コウモク</t>
    </rPh>
    <rPh sb="39" eb="41">
      <t>ウケイレ</t>
    </rPh>
    <rPh sb="41" eb="43">
      <t>コウザ</t>
    </rPh>
    <rPh sb="44" eb="46">
      <t>ツミタテ</t>
    </rPh>
    <rPh sb="46" eb="48">
      <t>コウザ</t>
    </rPh>
    <rPh sb="49" eb="51">
      <t>ガッサン</t>
    </rPh>
    <rPh sb="53" eb="54">
      <t>ガク</t>
    </rPh>
    <rPh sb="55" eb="57">
      <t>キニュウ</t>
    </rPh>
    <phoneticPr fontId="10"/>
  </si>
  <si>
    <t>うち積立金累計
（第６期分）</t>
    <rPh sb="2" eb="5">
      <t>ツミタテキン</t>
    </rPh>
    <rPh sb="5" eb="7">
      <t>ルイケイ</t>
    </rPh>
    <rPh sb="9" eb="10">
      <t>ダイ</t>
    </rPh>
    <rPh sb="11" eb="12">
      <t>キ</t>
    </rPh>
    <rPh sb="12" eb="13">
      <t>ブン</t>
    </rPh>
    <phoneticPr fontId="26"/>
  </si>
  <si>
    <t>【今期（第６期）積立金の管理】</t>
    <rPh sb="12" eb="14">
      <t>カンリ</t>
    </rPh>
    <phoneticPr fontId="26"/>
  </si>
  <si>
    <t>10年度</t>
    <rPh sb="2" eb="4">
      <t>ネンド</t>
    </rPh>
    <phoneticPr fontId="26"/>
  </si>
  <si>
    <t>11年度</t>
    <rPh sb="2" eb="4">
      <t>ネンド</t>
    </rPh>
    <phoneticPr fontId="26"/>
  </si>
  <si>
    <t>400</t>
  </si>
  <si>
    <t>バインダー（１条）</t>
  </si>
  <si>
    <t>耐用年数</t>
  </si>
  <si>
    <t>①
役員報酬</t>
    <rPh sb="2" eb="4">
      <t>ヤクイン</t>
    </rPh>
    <rPh sb="4" eb="6">
      <t>ホウシュウ</t>
    </rPh>
    <phoneticPr fontId="10"/>
  </si>
  <si>
    <t>②
研修会等費</t>
    <rPh sb="2" eb="5">
      <t>ケンシュウカイ</t>
    </rPh>
    <rPh sb="5" eb="6">
      <t>トウ</t>
    </rPh>
    <rPh sb="6" eb="7">
      <t>ヒ</t>
    </rPh>
    <phoneticPr fontId="10"/>
  </si>
  <si>
    <t>③
道･水路
管理費</t>
    <rPh sb="2" eb="3">
      <t>ミチ</t>
    </rPh>
    <rPh sb="4" eb="6">
      <t>スイロ</t>
    </rPh>
    <rPh sb="7" eb="10">
      <t>カンリヒ</t>
    </rPh>
    <phoneticPr fontId="10"/>
  </si>
  <si>
    <t>⑦
共同利用施設整備等費</t>
    <rPh sb="2" eb="4">
      <t>キョウドウ</t>
    </rPh>
    <rPh sb="4" eb="6">
      <t>リヨウ</t>
    </rPh>
    <rPh sb="6" eb="8">
      <t>シセツ</t>
    </rPh>
    <rPh sb="8" eb="10">
      <t>セイビ</t>
    </rPh>
    <rPh sb="10" eb="11">
      <t>トウ</t>
    </rPh>
    <rPh sb="11" eb="12">
      <t>ヒ</t>
    </rPh>
    <phoneticPr fontId="26"/>
  </si>
  <si>
    <t>交付受給額（円）</t>
    <rPh sb="0" eb="2">
      <t>コウフ</t>
    </rPh>
    <rPh sb="2" eb="5">
      <t>ジュキュウガク</t>
    </rPh>
    <rPh sb="6" eb="7">
      <t>エン</t>
    </rPh>
    <phoneticPr fontId="10"/>
  </si>
  <si>
    <t>⑨
土地利用調整関係費</t>
    <rPh sb="2" eb="6">
      <t>トチリヨウ</t>
    </rPh>
    <rPh sb="6" eb="8">
      <t>チョウセイ</t>
    </rPh>
    <rPh sb="8" eb="11">
      <t>カンケイヒ</t>
    </rPh>
    <phoneticPr fontId="26"/>
  </si>
  <si>
    <t>970</t>
  </si>
  <si>
    <t>田植機（５条）</t>
  </si>
  <si>
    <t>⑫
都市住民との交流促進関係費</t>
    <rPh sb="2" eb="4">
      <t>トシ</t>
    </rPh>
    <rPh sb="4" eb="6">
      <t>ジュウミン</t>
    </rPh>
    <rPh sb="8" eb="10">
      <t>コウリュウ</t>
    </rPh>
    <rPh sb="10" eb="12">
      <t>ソクシン</t>
    </rPh>
    <rPh sb="12" eb="15">
      <t>カンケイヒ</t>
    </rPh>
    <phoneticPr fontId="26"/>
  </si>
  <si>
    <t>氏名</t>
    <rPh sb="0" eb="1">
      <t>シ</t>
    </rPh>
    <rPh sb="1" eb="2">
      <t>メイ</t>
    </rPh>
    <phoneticPr fontId="10"/>
  </si>
  <si>
    <t>⑬
その他</t>
    <rPh sb="4" eb="5">
      <t>タ</t>
    </rPh>
    <phoneticPr fontId="10"/>
  </si>
  <si>
    <r>
      <t>　</t>
    </r>
    <r>
      <rPr>
        <b/>
        <sz val="12"/>
        <color rgb="FFFF0000"/>
        <rFont val="ＭＳ 明朝"/>
      </rPr>
      <t>１月１日～３月３１日</t>
    </r>
    <r>
      <rPr>
        <sz val="12"/>
        <color auto="1"/>
        <rFont val="ＭＳ 明朝"/>
      </rPr>
      <t>の収入・支出を入力します。（【資料】収支項目一覧　参照）</t>
    </r>
    <rPh sb="2" eb="3">
      <t>ガツ</t>
    </rPh>
    <rPh sb="4" eb="5">
      <t>ヒ</t>
    </rPh>
    <rPh sb="7" eb="8">
      <t>ガツ</t>
    </rPh>
    <rPh sb="10" eb="11">
      <t>ヒ</t>
    </rPh>
    <rPh sb="12" eb="14">
      <t>シュウニュウ</t>
    </rPh>
    <rPh sb="15" eb="17">
      <t>シシュツ</t>
    </rPh>
    <rPh sb="18" eb="20">
      <t>ニュウリョク</t>
    </rPh>
    <phoneticPr fontId="10"/>
  </si>
  <si>
    <t>990</t>
  </si>
  <si>
    <t>131</t>
  </si>
  <si>
    <t>都市住民との交流促進関係費</t>
  </si>
  <si>
    <t>020</t>
  </si>
  <si>
    <t>530</t>
  </si>
  <si>
    <t>運搬用器具</t>
  </si>
  <si>
    <t>償却の基礎になる金額</t>
    <rPh sb="0" eb="2">
      <t>ショウキャク</t>
    </rPh>
    <rPh sb="3" eb="5">
      <t>キソ</t>
    </rPh>
    <rPh sb="8" eb="10">
      <t>キンガク</t>
    </rPh>
    <phoneticPr fontId="10"/>
  </si>
  <si>
    <t>水分測定機</t>
  </si>
  <si>
    <t>年度　中山間地域等直接支払交付金</t>
  </si>
  <si>
    <t>R8.3.31 残高</t>
    <rPh sb="8" eb="10">
      <t>ザンダカ</t>
    </rPh>
    <phoneticPr fontId="10"/>
  </si>
  <si>
    <t>手動式肩掛噴霧器</t>
  </si>
  <si>
    <t>例）
◯月◯日実施
（活動写真、作業日誌のとおり）</t>
  </si>
  <si>
    <t>年度　積立金及び繰越金　管理一覧表</t>
  </si>
  <si>
    <r>
      <t>今期（第６期）の積立金の</t>
    </r>
    <r>
      <rPr>
        <sz val="12"/>
        <color rgb="FFFF0000"/>
        <rFont val="ＭＳ 明朝"/>
      </rPr>
      <t>取崩計画</t>
    </r>
    <rPh sb="0" eb="2">
      <t>コンキ</t>
    </rPh>
    <rPh sb="3" eb="4">
      <t>ダイ</t>
    </rPh>
    <rPh sb="5" eb="6">
      <t>キ</t>
    </rPh>
    <rPh sb="8" eb="11">
      <t>ツミタテキン</t>
    </rPh>
    <rPh sb="14" eb="16">
      <t>ケイカク</t>
    </rPh>
    <phoneticPr fontId="26"/>
  </si>
  <si>
    <t>②按分率を入力したら、判定結果が「按分率ＯＫ！」になっているか確認します。</t>
  </si>
  <si>
    <t>222</t>
  </si>
  <si>
    <t>550</t>
  </si>
  <si>
    <t>うち1月1日～3月31日</t>
  </si>
  <si>
    <t>集落協定</t>
  </si>
  <si>
    <t>償却費按分額</t>
    <rPh sb="0" eb="3">
      <t>ショウキャクヒ</t>
    </rPh>
    <rPh sb="3" eb="5">
      <t>アンブン</t>
    </rPh>
    <rPh sb="5" eb="6">
      <t>ガク</t>
    </rPh>
    <phoneticPr fontId="10"/>
  </si>
  <si>
    <t>例）
●●米株式会社へ◯袋出荷
（別紙資料のとおり）</t>
  </si>
  <si>
    <t>動力草刈機</t>
  </si>
  <si>
    <t>農薬散布用ドローン</t>
  </si>
  <si>
    <t>その他</t>
    <rPh sb="2" eb="3">
      <t>ホカ</t>
    </rPh>
    <phoneticPr fontId="10"/>
  </si>
  <si>
    <t>トラクター</t>
  </si>
  <si>
    <t>資産</t>
  </si>
  <si>
    <t>農業用トラック</t>
  </si>
  <si>
    <t>ネットワーク</t>
  </si>
  <si>
    <t>動力運搬車</t>
  </si>
  <si>
    <t>ポンプ</t>
  </si>
  <si>
    <t>動力耕運機（小型）</t>
  </si>
  <si>
    <t>法人設立関係費</t>
  </si>
  <si>
    <t>田植機</t>
  </si>
  <si>
    <t>田植機（４条以下）</t>
  </si>
  <si>
    <t>（４）（D）過年残(積立)額計を入力</t>
    <rPh sb="16" eb="18">
      <t>ニュウリョク</t>
    </rPh>
    <phoneticPr fontId="10"/>
  </si>
  <si>
    <t>バインダー</t>
  </si>
  <si>
    <t>230</t>
  </si>
  <si>
    <t>バインダー（２条）</t>
  </si>
  <si>
    <t>ハーベスター</t>
  </si>
  <si>
    <t>トラクター（２０馬力以上）</t>
  </si>
  <si>
    <t>作業日当、肥料、共同防除費、土壌改良に要した資材費、農作業受委託料金費用等</t>
    <rPh sb="0" eb="2">
      <t>サギョウ</t>
    </rPh>
    <rPh sb="2" eb="4">
      <t>ニットウ</t>
    </rPh>
    <phoneticPr fontId="10"/>
  </si>
  <si>
    <t>除草機</t>
  </si>
  <si>
    <t>トラクター（２０馬力未満）</t>
  </si>
  <si>
    <t>令和７年１月１日　～　令和７年３月３１日</t>
    <rPh sb="0" eb="1">
      <t>レイ</t>
    </rPh>
    <rPh sb="1" eb="2">
      <t>カズ</t>
    </rPh>
    <rPh sb="3" eb="4">
      <t>ネン</t>
    </rPh>
    <rPh sb="5" eb="6">
      <t>ツキ</t>
    </rPh>
    <rPh sb="7" eb="8">
      <t>ヒ</t>
    </rPh>
    <rPh sb="11" eb="13">
      <t>レイワ</t>
    </rPh>
    <phoneticPr fontId="10"/>
  </si>
  <si>
    <r>
      <t>前年度末繰越・積立金</t>
    </r>
    <r>
      <rPr>
        <b/>
        <sz val="16"/>
        <color auto="1"/>
        <rFont val="ＭＳ Ｐゴシック"/>
      </rPr>
      <t>（５期分）</t>
    </r>
    <rPh sb="0" eb="3">
      <t>ゼンネンド</t>
    </rPh>
    <phoneticPr fontId="26"/>
  </si>
  <si>
    <t>動力噴霧器</t>
  </si>
  <si>
    <t>動力散布機</t>
  </si>
  <si>
    <t>草刈機</t>
  </si>
  <si>
    <t>米選機</t>
  </si>
  <si>
    <t>370</t>
  </si>
  <si>
    <t>動力一輪車</t>
  </si>
  <si>
    <t>播種機</t>
  </si>
  <si>
    <t>育苗機</t>
  </si>
  <si>
    <t>稲わらカッター</t>
  </si>
  <si>
    <t>県統一様式か国参考様式のいずれかを使用してください。</t>
    <rPh sb="1" eb="3">
      <t>トウイツ</t>
    </rPh>
    <rPh sb="7" eb="9">
      <t>サンコウ</t>
    </rPh>
    <phoneticPr fontId="10"/>
  </si>
  <si>
    <t>123</t>
  </si>
  <si>
    <t>結束機</t>
  </si>
  <si>
    <t>穀類運搬機等</t>
  </si>
  <si>
    <t>堆肥散布機等</t>
  </si>
  <si>
    <t>施肥機等</t>
  </si>
  <si>
    <t>（ただし、令和７年度は移行期間のため、５期の共同作業日誌の様式でも可。）</t>
  </si>
  <si>
    <t>田</t>
    <rPh sb="0" eb="1">
      <t>タ</t>
    </rPh>
    <phoneticPr fontId="10"/>
  </si>
  <si>
    <t>/</t>
  </si>
  <si>
    <t>籾摺機</t>
  </si>
  <si>
    <t>代かき機等</t>
  </si>
  <si>
    <t>すき</t>
  </si>
  <si>
    <t>籾貯蔵庫</t>
  </si>
  <si>
    <t>選別(計量）機</t>
  </si>
  <si>
    <t>農機具庫</t>
  </si>
  <si>
    <t>その他農業用家屋</t>
  </si>
  <si>
    <t>721</t>
  </si>
  <si>
    <t>作業場等（鉄筋造）</t>
  </si>
  <si>
    <t>１５年償却資産</t>
  </si>
  <si>
    <t>８年償却資産</t>
  </si>
  <si>
    <t>４年償却資産</t>
  </si>
  <si>
    <t>５年償却資産</t>
  </si>
  <si>
    <t>（１）日付の入力</t>
    <rPh sb="3" eb="5">
      <t>ヒヅ</t>
    </rPh>
    <rPh sb="6" eb="8">
      <t>ニュウリョク</t>
    </rPh>
    <phoneticPr fontId="10"/>
  </si>
  <si>
    <t>パッケージ、パンフレットの作成、ブランド化等に係る経費等</t>
    <rPh sb="27" eb="28">
      <t>トウ</t>
    </rPh>
    <phoneticPr fontId="10"/>
  </si>
  <si>
    <t>010</t>
  </si>
  <si>
    <t>112</t>
  </si>
  <si>
    <t>113</t>
  </si>
  <si>
    <t>132</t>
  </si>
  <si>
    <t>前年度
未償却残高</t>
    <rPh sb="0" eb="1">
      <t>マエ</t>
    </rPh>
    <rPh sb="1" eb="3">
      <t>ネンド</t>
    </rPh>
    <phoneticPr fontId="10"/>
  </si>
  <si>
    <t>140</t>
  </si>
  <si>
    <t>570</t>
  </si>
  <si>
    <t>325</t>
  </si>
  <si>
    <t>350</t>
  </si>
  <si>
    <t>360</t>
  </si>
  <si>
    <t>390</t>
  </si>
  <si>
    <t>410</t>
  </si>
  <si>
    <t>共同機械の会員利用料金等</t>
    <rPh sb="0" eb="2">
      <t>キョウドウ</t>
    </rPh>
    <rPh sb="2" eb="4">
      <t>キカイ</t>
    </rPh>
    <rPh sb="5" eb="7">
      <t>カイイン</t>
    </rPh>
    <rPh sb="7" eb="9">
      <t>リヨウ</t>
    </rPh>
    <rPh sb="9" eb="11">
      <t>リョウキン</t>
    </rPh>
    <rPh sb="11" eb="12">
      <t>トウ</t>
    </rPh>
    <phoneticPr fontId="10"/>
  </si>
  <si>
    <t>420</t>
  </si>
  <si>
    <t>430</t>
  </si>
  <si>
    <t>450</t>
  </si>
  <si>
    <t>510</t>
  </si>
  <si>
    <t>580</t>
  </si>
  <si>
    <t>590</t>
  </si>
  <si>
    <t>600</t>
  </si>
  <si>
    <t>（８）共同取組活動分　の「按分率」を入力</t>
    <rPh sb="13" eb="15">
      <t>アンブン</t>
    </rPh>
    <rPh sb="15" eb="16">
      <t>リツ</t>
    </rPh>
    <rPh sb="18" eb="20">
      <t>ニュウリョク</t>
    </rPh>
    <phoneticPr fontId="10"/>
  </si>
  <si>
    <t>650</t>
  </si>
  <si>
    <t>670</t>
  </si>
  <si>
    <t>680</t>
  </si>
  <si>
    <t>690</t>
  </si>
  <si>
    <t>700</t>
  </si>
  <si>
    <t>722</t>
  </si>
  <si>
    <t>950</t>
  </si>
  <si>
    <t>取得年月</t>
    <rPh sb="0" eb="2">
      <t>シュトク</t>
    </rPh>
    <rPh sb="2" eb="3">
      <t>ネン</t>
    </rPh>
    <rPh sb="3" eb="4">
      <t>ツキ</t>
    </rPh>
    <phoneticPr fontId="10"/>
  </si>
  <si>
    <t>旧償却率</t>
    <rPh sb="0" eb="1">
      <t>キュウ</t>
    </rPh>
    <rPh sb="1" eb="4">
      <t>ショウキャクリツ</t>
    </rPh>
    <phoneticPr fontId="10"/>
  </si>
  <si>
    <t>償却方法</t>
    <rPh sb="0" eb="2">
      <t>ショウキャク</t>
    </rPh>
    <rPh sb="2" eb="4">
      <t>ホウホウ</t>
    </rPh>
    <phoneticPr fontId="10"/>
  </si>
  <si>
    <t>償却率</t>
    <rPh sb="0" eb="3">
      <t>ショウキャクリツ</t>
    </rPh>
    <phoneticPr fontId="10"/>
  </si>
  <si>
    <t>利子等
その他収入</t>
    <rPh sb="0" eb="2">
      <t>リシ</t>
    </rPh>
    <rPh sb="2" eb="3">
      <t>トウ</t>
    </rPh>
    <rPh sb="6" eb="7">
      <t>ホカ</t>
    </rPh>
    <rPh sb="7" eb="9">
      <t>シュウニュウ</t>
    </rPh>
    <phoneticPr fontId="10"/>
  </si>
  <si>
    <t>事業専用割合</t>
    <rPh sb="0" eb="2">
      <t>ジギョウ</t>
    </rPh>
    <rPh sb="2" eb="4">
      <t>センヨウ</t>
    </rPh>
    <rPh sb="4" eb="6">
      <t>ワリアイ</t>
    </rPh>
    <phoneticPr fontId="10"/>
  </si>
  <si>
    <t>本年分の
必要経費
算入額</t>
    <rPh sb="0" eb="2">
      <t>ホンネン</t>
    </rPh>
    <rPh sb="2" eb="3">
      <t>ブン</t>
    </rPh>
    <rPh sb="5" eb="7">
      <t>ヒツヨウ</t>
    </rPh>
    <rPh sb="7" eb="9">
      <t>ケイヒ</t>
    </rPh>
    <rPh sb="10" eb="12">
      <t>サンニュウ</t>
    </rPh>
    <rPh sb="12" eb="13">
      <t>ガク</t>
    </rPh>
    <phoneticPr fontId="10"/>
  </si>
  <si>
    <t>摘要</t>
    <rPh sb="0" eb="2">
      <t>テキヨウ</t>
    </rPh>
    <phoneticPr fontId="10"/>
  </si>
  <si>
    <t>その他（　　　　　　　　　　　　　　　　　　　　　　）</t>
  </si>
  <si>
    <t>水路　（ウ）その他（　　　　　　　　　　　　　　　　　　　　　）</t>
    <rPh sb="8" eb="9">
      <t>タ</t>
    </rPh>
    <phoneticPr fontId="26"/>
  </si>
  <si>
    <t>農道　（ウ）その他（　　　　　　　　　　　　　　　　　　　　　）</t>
    <rPh sb="8" eb="9">
      <t>タ</t>
    </rPh>
    <phoneticPr fontId="26"/>
  </si>
  <si>
    <t>按分率</t>
    <rPh sb="0" eb="2">
      <t>アンブン</t>
    </rPh>
    <rPh sb="2" eb="3">
      <t>リツ</t>
    </rPh>
    <phoneticPr fontId="26"/>
  </si>
  <si>
    <t>立替金の返済</t>
    <rPh sb="0" eb="3">
      <t>タテカエキン</t>
    </rPh>
    <rPh sb="4" eb="6">
      <t>ヘンサイ</t>
    </rPh>
    <phoneticPr fontId="10"/>
  </si>
  <si>
    <t>／</t>
  </si>
  <si>
    <t>分母</t>
    <rPh sb="0" eb="2">
      <t>ブンボ</t>
    </rPh>
    <phoneticPr fontId="26"/>
  </si>
  <si>
    <t>面積・単価で按分</t>
  </si>
  <si>
    <t>４．５期分の繰越金・積立金から支出をした場合（例：機械の購入等）は、備考欄に「うち５期繰越金○○円」または「うち５期積立金○○円」と記入してください。</t>
    <rPh sb="12" eb="13">
      <t>キン</t>
    </rPh>
    <phoneticPr fontId="26"/>
  </si>
  <si>
    <t>均等割りで按分</t>
  </si>
  <si>
    <r>
      <t>前年度末繰越・積立金</t>
    </r>
    <r>
      <rPr>
        <b/>
        <sz val="16"/>
        <color auto="1"/>
        <rFont val="ＭＳ Ｐゴシック"/>
      </rPr>
      <t>（６期分）</t>
    </r>
    <rPh sb="0" eb="3">
      <t>ゼンネンド</t>
    </rPh>
    <phoneticPr fontId="26"/>
  </si>
  <si>
    <t>収支報告</t>
    <rPh sb="0" eb="2">
      <t>シュウシ</t>
    </rPh>
    <rPh sb="2" eb="4">
      <t>ホウコク</t>
    </rPh>
    <phoneticPr fontId="26"/>
  </si>
  <si>
    <t>【現金渡しの場合】</t>
  </si>
  <si>
    <t>加算措置取組</t>
  </si>
  <si>
    <t>超急</t>
    <rPh sb="0" eb="2">
      <t>チョウキュウ</t>
    </rPh>
    <phoneticPr fontId="26"/>
  </si>
  <si>
    <t>割合</t>
    <rPh sb="0" eb="2">
      <t>ワリアイ</t>
    </rPh>
    <phoneticPr fontId="10"/>
  </si>
  <si>
    <t>端数</t>
  </si>
  <si>
    <t>基本交付金分</t>
  </si>
  <si>
    <t>共同利用機械購入等費</t>
  </si>
  <si>
    <t>ラジコン草刈機</t>
  </si>
  <si>
    <t>令和</t>
    <rPh sb="0" eb="2">
      <t>レイワ</t>
    </rPh>
    <phoneticPr fontId="10"/>
  </si>
  <si>
    <t>減価償却資産の計算表</t>
  </si>
  <si>
    <t>　年　中山間地域等直接支払交付金</t>
  </si>
  <si>
    <t>　協定参加者別所得細目表</t>
    <rPh sb="1" eb="3">
      <t>キョウテイ</t>
    </rPh>
    <rPh sb="3" eb="6">
      <t>サンカシャ</t>
    </rPh>
    <rPh sb="6" eb="7">
      <t>ベツ</t>
    </rPh>
    <rPh sb="7" eb="9">
      <t>ショトク</t>
    </rPh>
    <rPh sb="9" eb="11">
      <t>サイモク</t>
    </rPh>
    <rPh sb="11" eb="12">
      <t>ヒョウ</t>
    </rPh>
    <phoneticPr fontId="10"/>
  </si>
  <si>
    <t>会計印</t>
  </si>
  <si>
    <t>中山間地域等直接支払交付金（令和７年度分）</t>
    <rPh sb="17" eb="19">
      <t>ネンド</t>
    </rPh>
    <rPh sb="19" eb="20">
      <t>ブン</t>
    </rPh>
    <phoneticPr fontId="26"/>
  </si>
  <si>
    <t>　（自動計算されます）</t>
    <rPh sb="4" eb="6">
      <t>ケイサン</t>
    </rPh>
    <phoneticPr fontId="26"/>
  </si>
  <si>
    <t xml:space="preserve">       令和８年　　月　　日</t>
    <rPh sb="6" eb="8">
      <t>レイワ</t>
    </rPh>
    <phoneticPr fontId="10"/>
  </si>
  <si>
    <t>　令和７年７月１５日及び令和７年１２月１５日に交付した中山間地域等直接支払交付金について、上記のとおり配分及び支出したことを証明する。</t>
    <rPh sb="1" eb="2">
      <t>レイ</t>
    </rPh>
    <rPh sb="2" eb="3">
      <t>ワ</t>
    </rPh>
    <rPh sb="4" eb="5">
      <t>ネン</t>
    </rPh>
    <rPh sb="6" eb="7">
      <t>ガツ</t>
    </rPh>
    <rPh sb="9" eb="10">
      <t>ニチ</t>
    </rPh>
    <rPh sb="10" eb="11">
      <t>オヨ</t>
    </rPh>
    <rPh sb="23" eb="25">
      <t>コウフ</t>
    </rPh>
    <rPh sb="27" eb="33">
      <t>チュウナド</t>
    </rPh>
    <rPh sb="33" eb="35">
      <t>チョクセツ</t>
    </rPh>
    <rPh sb="35" eb="37">
      <t>シハライ</t>
    </rPh>
    <rPh sb="37" eb="40">
      <t>コウフキン</t>
    </rPh>
    <rPh sb="45" eb="47">
      <t>ジョウキ</t>
    </rPh>
    <rPh sb="51" eb="53">
      <t>ハイブン</t>
    </rPh>
    <rPh sb="53" eb="54">
      <t>オヨ</t>
    </rPh>
    <rPh sb="55" eb="57">
      <t>シシュツ</t>
    </rPh>
    <phoneticPr fontId="10"/>
  </si>
  <si>
    <r>
      <t>【</t>
    </r>
    <r>
      <rPr>
        <sz val="12"/>
        <color auto="1"/>
        <rFont val="ＭＳ 明朝"/>
      </rPr>
      <t>次年度への繰越】</t>
    </r>
    <rPh sb="1" eb="4">
      <t>ジネンド</t>
    </rPh>
    <rPh sb="6" eb="8">
      <t>クリコシ</t>
    </rPh>
    <phoneticPr fontId="26"/>
  </si>
  <si>
    <t>令和７年４月１日　～　令和８年３月３１日</t>
    <rPh sb="0" eb="1">
      <t>レイ</t>
    </rPh>
    <rPh sb="1" eb="2">
      <t>カズ</t>
    </rPh>
    <rPh sb="3" eb="4">
      <t>ネン</t>
    </rPh>
    <rPh sb="5" eb="6">
      <t>ツキ</t>
    </rPh>
    <rPh sb="7" eb="8">
      <t>ヒ</t>
    </rPh>
    <rPh sb="11" eb="13">
      <t>レイワ</t>
    </rPh>
    <phoneticPr fontId="10"/>
  </si>
  <si>
    <t>収 入
（円）</t>
  </si>
  <si>
    <t>１．今年度の４月１日～３月３１日の収支を記入してください。</t>
    <rPh sb="2" eb="5">
      <t>コンネンド</t>
    </rPh>
    <rPh sb="7" eb="8">
      <t>ガツ</t>
    </rPh>
    <rPh sb="9" eb="10">
      <t>ニチ</t>
    </rPh>
    <rPh sb="12" eb="13">
      <t>ガツ</t>
    </rPh>
    <rPh sb="15" eb="16">
      <t>ニチ</t>
    </rPh>
    <rPh sb="17" eb="19">
      <t>シュウシ</t>
    </rPh>
    <rPh sb="20" eb="22">
      <t>キニュウ</t>
    </rPh>
    <phoneticPr fontId="10"/>
  </si>
  <si>
    <t>交付金</t>
  </si>
  <si>
    <t>実績報告</t>
    <rPh sb="0" eb="2">
      <t>ジッセキ</t>
    </rPh>
    <rPh sb="2" eb="4">
      <t>ホウコク</t>
    </rPh>
    <phoneticPr fontId="26"/>
  </si>
  <si>
    <t>－</t>
  </si>
  <si>
    <t>端数判定</t>
    <rPh sb="0" eb="1">
      <t>ハシ</t>
    </rPh>
    <rPh sb="1" eb="2">
      <t>カズ</t>
    </rPh>
    <rPh sb="2" eb="4">
      <t>ハンテイ</t>
    </rPh>
    <phoneticPr fontId="10"/>
  </si>
  <si>
    <t>収入額</t>
    <rPh sb="0" eb="3">
      <t>シュウニュウガク</t>
    </rPh>
    <phoneticPr fontId="10"/>
  </si>
  <si>
    <t>支出額</t>
    <rPh sb="0" eb="2">
      <t>シシュツ</t>
    </rPh>
    <rPh sb="2" eb="3">
      <t>ガク</t>
    </rPh>
    <phoneticPr fontId="10"/>
  </si>
  <si>
    <t>端数配分</t>
    <rPh sb="0" eb="2">
      <t>ハスウ</t>
    </rPh>
    <rPh sb="2" eb="4">
      <t>ハイブン</t>
    </rPh>
    <phoneticPr fontId="10"/>
  </si>
  <si>
    <t>年度　中山間地域等直接支払交付金　金銭出納簿（前年度１～３月分）</t>
    <rPh sb="0" eb="1">
      <t>トシ</t>
    </rPh>
    <rPh sb="1" eb="2">
      <t>ド</t>
    </rPh>
    <rPh sb="23" eb="25">
      <t>ゼンネン</t>
    </rPh>
    <rPh sb="25" eb="26">
      <t>ド</t>
    </rPh>
    <rPh sb="29" eb="30">
      <t>ガツ</t>
    </rPh>
    <rPh sb="30" eb="31">
      <t>ブン</t>
    </rPh>
    <phoneticPr fontId="26"/>
  </si>
  <si>
    <t>　安来市長　田中　武夫　　様</t>
    <rPh sb="1" eb="5">
      <t>ヤスギシチョウ</t>
    </rPh>
    <rPh sb="6" eb="8">
      <t>タナカ</t>
    </rPh>
    <rPh sb="9" eb="11">
      <t>タケオ</t>
    </rPh>
    <rPh sb="13" eb="14">
      <t>サマ</t>
    </rPh>
    <phoneticPr fontId="10"/>
  </si>
  <si>
    <t>令和　　年　　月　　日付け指令安農林第　　　　号で交付決定のあった交付金事業について、次のとおり事業を実施したので、安来市中山間地域等直接支払交付金交付要綱第4条の規定により、その実績を別紙により報告する。</t>
  </si>
  <si>
    <t>代表者住所：</t>
    <rPh sb="0" eb="3">
      <t>ダイヒョウシャ</t>
    </rPh>
    <rPh sb="3" eb="5">
      <t>ジュウショ</t>
    </rPh>
    <phoneticPr fontId="10"/>
  </si>
  <si>
    <t>令和　　年　　月　　日</t>
    <rPh sb="4" eb="5">
      <t>ネン</t>
    </rPh>
    <rPh sb="7" eb="8">
      <t>ガツ</t>
    </rPh>
    <rPh sb="10" eb="11">
      <t>ニチ</t>
    </rPh>
    <phoneticPr fontId="10"/>
  </si>
  <si>
    <t>　２　協定農用地面積及び交付金の内訳</t>
    <rPh sb="3" eb="5">
      <t>キョウテイ</t>
    </rPh>
    <rPh sb="5" eb="8">
      <t>ノウヨウチ</t>
    </rPh>
    <rPh sb="8" eb="10">
      <t>メンセキ</t>
    </rPh>
    <rPh sb="10" eb="11">
      <t>オヨ</t>
    </rPh>
    <rPh sb="12" eb="15">
      <t>コウフキン</t>
    </rPh>
    <rPh sb="16" eb="18">
      <t>ウチワケ</t>
    </rPh>
    <phoneticPr fontId="10"/>
  </si>
  <si>
    <t>合　　　　計</t>
    <rPh sb="0" eb="1">
      <t>ゴウ</t>
    </rPh>
    <rPh sb="5" eb="6">
      <t>ケイ</t>
    </rPh>
    <phoneticPr fontId="10"/>
  </si>
  <si>
    <t>農業者</t>
    <rPh sb="0" eb="3">
      <t>ノウギョウシャ</t>
    </rPh>
    <phoneticPr fontId="10"/>
  </si>
  <si>
    <t>超急傾斜農地保全管理</t>
  </si>
  <si>
    <t>非農業者</t>
    <rPh sb="0" eb="1">
      <t>ヒ</t>
    </rPh>
    <rPh sb="1" eb="4">
      <t>ノウギョウシャ</t>
    </rPh>
    <phoneticPr fontId="10"/>
  </si>
  <si>
    <t>面積（㎡）</t>
    <rPh sb="0" eb="2">
      <t>メンセキ</t>
    </rPh>
    <phoneticPr fontId="10"/>
  </si>
  <si>
    <t>合　　　計</t>
    <rPh sb="0" eb="1">
      <t>ゴウ</t>
    </rPh>
    <rPh sb="4" eb="5">
      <t>ケイ</t>
    </rPh>
    <phoneticPr fontId="10"/>
  </si>
  <si>
    <t>備　　　考</t>
    <rPh sb="0" eb="1">
      <t>ソノウ</t>
    </rPh>
    <rPh sb="4" eb="5">
      <t>コウ</t>
    </rPh>
    <phoneticPr fontId="10"/>
  </si>
  <si>
    <t>　３　協定に基づく共同活動等の実績</t>
  </si>
  <si>
    <t>別紙</t>
    <rPh sb="0" eb="2">
      <t>ベッシ</t>
    </rPh>
    <phoneticPr fontId="10"/>
  </si>
  <si>
    <t>　５　交付金の積立・繰越に係る計画</t>
  </si>
  <si>
    <t>　　　　別添「令和　年度　中山間地域等直接支払交付金　要件確認表」のとおり</t>
  </si>
  <si>
    <t>　　　　別添「令和　年度　中山間地域等直接支払交付金　収支実績・決算書」のとおり</t>
    <rPh sb="4" eb="6">
      <t>ベッテン</t>
    </rPh>
    <rPh sb="7" eb="9">
      <t>レイワ</t>
    </rPh>
    <phoneticPr fontId="10"/>
  </si>
  <si>
    <t>　　　　別添「令和　年度　積立金及び繰越金　管理一覧表」のとおり</t>
    <rPh sb="4" eb="6">
      <t>ベッテン</t>
    </rPh>
    <rPh sb="7" eb="9">
      <t>レイワ</t>
    </rPh>
    <phoneticPr fontId="10"/>
  </si>
  <si>
    <r>
      <t>今期（第</t>
    </r>
    <r>
      <rPr>
        <sz val="12"/>
        <color auto="1"/>
        <rFont val="ＭＳ 明朝"/>
      </rPr>
      <t>６期）積立金の積立実績</t>
    </r>
    <rPh sb="0" eb="2">
      <t>コンキ</t>
    </rPh>
    <rPh sb="3" eb="4">
      <t>ダイ</t>
    </rPh>
    <rPh sb="5" eb="6">
      <t>キ</t>
    </rPh>
    <rPh sb="7" eb="10">
      <t>ツミタテキン</t>
    </rPh>
    <rPh sb="11" eb="13">
      <t>ツミタテ</t>
    </rPh>
    <rPh sb="13" eb="15">
      <t>ジッセキ</t>
    </rPh>
    <phoneticPr fontId="26"/>
  </si>
  <si>
    <t>機能</t>
  </si>
  <si>
    <t>　　　※「中山間地域等直接支払交付金」以外の収入（預金利息等）は計上しないでください。</t>
    <rPh sb="32" eb="34">
      <t>ケイジョウ</t>
    </rPh>
    <phoneticPr fontId="10"/>
  </si>
  <si>
    <t>年度　中山間地域等直接支払交付金　金銭出納簿（４月～３月分）</t>
    <rPh sb="1" eb="2">
      <t>ド</t>
    </rPh>
    <rPh sb="24" eb="25">
      <t>ガツ</t>
    </rPh>
    <rPh sb="27" eb="28">
      <t>ガツ</t>
    </rPh>
    <rPh sb="28" eb="29">
      <t>ブン</t>
    </rPh>
    <phoneticPr fontId="26"/>
  </si>
  <si>
    <t>うち積立金累計
（第５期分）</t>
    <rPh sb="2" eb="5">
      <t>ツミタテキン</t>
    </rPh>
    <rPh sb="5" eb="7">
      <t>ルイケイ</t>
    </rPh>
    <rPh sb="9" eb="10">
      <t>ダイ</t>
    </rPh>
    <rPh sb="11" eb="12">
      <t>キ</t>
    </rPh>
    <rPh sb="12" eb="13">
      <t>ブン</t>
    </rPh>
    <phoneticPr fontId="26"/>
  </si>
  <si>
    <r>
      <t>※【今年度分の</t>
    </r>
    <r>
      <rPr>
        <sz val="11"/>
        <color theme="1"/>
        <rFont val="ＭＳ 明朝"/>
      </rPr>
      <t>残高】を元に、下記の【次年度への繰越】欄及び【今期（</t>
    </r>
    <r>
      <rPr>
        <sz val="11"/>
        <color auto="1"/>
        <rFont val="ＭＳ 明朝"/>
      </rPr>
      <t>第６期）</t>
    </r>
    <r>
      <rPr>
        <sz val="11"/>
        <color theme="1"/>
        <rFont val="ＭＳ 明朝"/>
      </rPr>
      <t>積立金の</t>
    </r>
    <r>
      <rPr>
        <sz val="11"/>
        <color auto="1"/>
        <rFont val="ＭＳ 明朝"/>
      </rPr>
      <t>積立実績</t>
    </r>
    <r>
      <rPr>
        <sz val="11"/>
        <color theme="1"/>
        <rFont val="ＭＳ 明朝"/>
      </rPr>
      <t>】欄の金額を入力してください。</t>
    </r>
    <rPh sb="2" eb="5">
      <t>コンネンド</t>
    </rPh>
    <rPh sb="5" eb="6">
      <t>ブン</t>
    </rPh>
    <rPh sb="7" eb="9">
      <t>ザンダカ</t>
    </rPh>
    <rPh sb="11" eb="12">
      <t>モト</t>
    </rPh>
    <rPh sb="14" eb="16">
      <t>カキ</t>
    </rPh>
    <rPh sb="18" eb="21">
      <t>ジネンド</t>
    </rPh>
    <rPh sb="23" eb="25">
      <t>クリコシ</t>
    </rPh>
    <rPh sb="26" eb="27">
      <t>ラン</t>
    </rPh>
    <rPh sb="27" eb="28">
      <t>オヨ</t>
    </rPh>
    <rPh sb="46" eb="47">
      <t>ラン</t>
    </rPh>
    <phoneticPr fontId="26"/>
  </si>
  <si>
    <r>
      <t>今期（第</t>
    </r>
    <r>
      <rPr>
        <sz val="12"/>
        <color auto="1"/>
        <rFont val="ＭＳ 明朝"/>
      </rPr>
      <t>６期）の積立金の取崩実績</t>
    </r>
    <rPh sb="0" eb="2">
      <t>コンキ</t>
    </rPh>
    <rPh sb="3" eb="4">
      <t>ダイ</t>
    </rPh>
    <rPh sb="5" eb="6">
      <t>キ</t>
    </rPh>
    <rPh sb="8" eb="11">
      <t>ツミタテキン</t>
    </rPh>
    <rPh sb="14" eb="16">
      <t>ジッセキ</t>
    </rPh>
    <phoneticPr fontId="26"/>
  </si>
  <si>
    <t>　　　※均等割で按分（協定参加者数で按分）する場合、分子は〝1〟、分母には〝協定者の人数〟が入ります。</t>
  </si>
  <si>
    <t>利子等その他収入</t>
  </si>
  <si>
    <t>令和８年１月　　日</t>
    <rPh sb="0" eb="2">
      <t>レイワ</t>
    </rPh>
    <rPh sb="3" eb="4">
      <t>ネン</t>
    </rPh>
    <rPh sb="5" eb="6">
      <t>ガツ</t>
    </rPh>
    <rPh sb="8" eb="9">
      <t>ヒ</t>
    </rPh>
    <phoneticPr fontId="10"/>
  </si>
  <si>
    <t>施設の設置・運営、文化の伝承、農作業の体験学習に係る経費等</t>
    <rPh sb="9" eb="11">
      <t>ブンカ</t>
    </rPh>
    <rPh sb="12" eb="14">
      <t>デンショウ</t>
    </rPh>
    <rPh sb="15" eb="18">
      <t>ノウサギョウ</t>
    </rPh>
    <rPh sb="19" eb="21">
      <t>タイケン</t>
    </rPh>
    <rPh sb="21" eb="23">
      <t>ガクシュウ</t>
    </rPh>
    <rPh sb="28" eb="29">
      <t>トウ</t>
    </rPh>
    <phoneticPr fontId="10"/>
  </si>
  <si>
    <t>　配分方法はプルダウンリストから選択します。</t>
  </si>
  <si>
    <t>⑪</t>
  </si>
  <si>
    <t>（９）共同取組活動分　の「端数配分」を入力</t>
    <rPh sb="13" eb="15">
      <t>ハスウ</t>
    </rPh>
    <rPh sb="15" eb="17">
      <t>ハイブン</t>
    </rPh>
    <rPh sb="19" eb="21">
      <t>ニュウリョク</t>
    </rPh>
    <phoneticPr fontId="10"/>
  </si>
  <si>
    <t>⑫</t>
  </si>
  <si>
    <t>②受領印欄に領収日を入れ、受領印を押印します。</t>
    <rPh sb="1" eb="4">
      <t>ジュリョウイン</t>
    </rPh>
    <rPh sb="4" eb="5">
      <t>ラン</t>
    </rPh>
    <rPh sb="6" eb="8">
      <t>リョウシュウ</t>
    </rPh>
    <rPh sb="8" eb="9">
      <t>ヒ</t>
    </rPh>
    <rPh sb="10" eb="11">
      <t>イ</t>
    </rPh>
    <rPh sb="13" eb="15">
      <t>ジュリョウ</t>
    </rPh>
    <rPh sb="15" eb="16">
      <t>イン</t>
    </rPh>
    <rPh sb="17" eb="19">
      <t>オウイン</t>
    </rPh>
    <phoneticPr fontId="10"/>
  </si>
  <si>
    <t>【作成の手順】</t>
    <rPh sb="1" eb="3">
      <t>サクセイ</t>
    </rPh>
    <phoneticPr fontId="10"/>
  </si>
  <si>
    <t>【提出が必要な様式】</t>
    <rPh sb="1" eb="3">
      <t>テイシュツ</t>
    </rPh>
    <rPh sb="4" eb="6">
      <t>ヒツヨウ</t>
    </rPh>
    <rPh sb="7" eb="9">
      <t>ヨウシキ</t>
    </rPh>
    <phoneticPr fontId="10"/>
  </si>
  <si>
    <r>
      <t>※</t>
    </r>
    <r>
      <rPr>
        <sz val="18"/>
        <color auto="1"/>
        <rFont val="ＭＳ 明朝"/>
      </rPr>
      <t>青色部分は計算式が入っているため、上書きしないでください。</t>
    </r>
  </si>
  <si>
    <t>領収書に領収書番号（支払日順）を記入　　　　</t>
  </si>
  <si>
    <t>（１）「協定No.」、「代表者住所」、「協定名」、「協定代表者」を入力</t>
    <rPh sb="4" eb="6">
      <t>キョウテイ</t>
    </rPh>
    <phoneticPr fontId="10"/>
  </si>
  <si>
    <t>　「協定No.」は、封筒のラベルシールの右下に印字してある番号です。</t>
    <rPh sb="10" eb="12">
      <t>フウトウ</t>
    </rPh>
    <rPh sb="20" eb="22">
      <t>ミギシタ</t>
    </rPh>
    <rPh sb="23" eb="25">
      <t>インジ</t>
    </rPh>
    <rPh sb="29" eb="31">
      <t>バンゴウ</t>
    </rPh>
    <phoneticPr fontId="10"/>
  </si>
  <si>
    <t>（２）(A)個人配分／(B)共同取組活動分　の「総額」を入力</t>
  </si>
  <si>
    <t>　　　※(B) 共同取組活動分＝交付金合計－(A) 個人配分</t>
  </si>
  <si>
    <t>（３）(A)個人配分／(B)共同取組活動分　の「配分等の基礎」を入力</t>
  </si>
  <si>
    <t>　　　「面積・単価で按分」</t>
    <rPh sb="4" eb="6">
      <t>メンセキ</t>
    </rPh>
    <rPh sb="7" eb="9">
      <t>タンカ</t>
    </rPh>
    <rPh sb="10" eb="12">
      <t>アンブン</t>
    </rPh>
    <phoneticPr fontId="10"/>
  </si>
  <si>
    <t>　　　「均等割で按分」</t>
    <rPh sb="4" eb="6">
      <t>キントウ</t>
    </rPh>
    <rPh sb="6" eb="7">
      <t>ワ</t>
    </rPh>
    <rPh sb="8" eb="10">
      <t>アンブン</t>
    </rPh>
    <phoneticPr fontId="10"/>
  </si>
  <si>
    <t>　　　「協定で定める方法で按分」　この３つのうちの何れか。</t>
    <rPh sb="4" eb="6">
      <t>キョウテイ</t>
    </rPh>
    <rPh sb="7" eb="8">
      <t>サダ</t>
    </rPh>
    <rPh sb="10" eb="12">
      <t>ホウホウ</t>
    </rPh>
    <rPh sb="13" eb="15">
      <t>アンブン</t>
    </rPh>
    <phoneticPr fontId="10"/>
  </si>
  <si>
    <t>　令和６年末時点の通帳残高を入力します。</t>
    <rPh sb="6" eb="8">
      <t>ジテン</t>
    </rPh>
    <phoneticPr fontId="10"/>
  </si>
  <si>
    <t>（５）利子等その他収入</t>
    <rPh sb="3" eb="5">
      <t>リシ</t>
    </rPh>
    <rPh sb="5" eb="6">
      <t>トウ</t>
    </rPh>
    <rPh sb="8" eb="9">
      <t>ホカ</t>
    </rPh>
    <rPh sb="9" eb="11">
      <t>シュウニュウ</t>
    </rPh>
    <phoneticPr fontId="10"/>
  </si>
  <si>
    <t>　構成員名を入力します。</t>
    <rPh sb="1" eb="4">
      <t>コウセイイン</t>
    </rPh>
    <rPh sb="4" eb="5">
      <t>メイ</t>
    </rPh>
    <rPh sb="6" eb="8">
      <t>ニュウリョク</t>
    </rPh>
    <phoneticPr fontId="10"/>
  </si>
  <si>
    <t>　　　　※構成員以外は入力しない。</t>
  </si>
  <si>
    <t>　　　　※役員から順に入力。代表者を必ず1番目に。2番目、3番目に役員を入力。　</t>
  </si>
  <si>
    <t>　　　　※按分額が０円（個人配分をしない協定参加者）は「0」を入力。</t>
    <rPh sb="5" eb="7">
      <t>アンブン</t>
    </rPh>
    <rPh sb="7" eb="8">
      <t>ガク</t>
    </rPh>
    <rPh sb="10" eb="11">
      <t>エン</t>
    </rPh>
    <phoneticPr fontId="10"/>
  </si>
  <si>
    <t>①分数で、分子、分母をそれぞれ入力します。</t>
    <rPh sb="1" eb="3">
      <t>ブンスウ</t>
    </rPh>
    <rPh sb="5" eb="7">
      <t>ブンシ</t>
    </rPh>
    <rPh sb="15" eb="17">
      <t>ニュウリョク</t>
    </rPh>
    <phoneticPr fontId="10"/>
  </si>
  <si>
    <t>　　　※同一世帯から２名参加している場合は農業経営主の方に配分します。配分しないほうの分母・分子の欄は〝空欄〟にしてください。</t>
  </si>
  <si>
    <t>①令和７年中に支払った「役員報酬(B)」と「作業日ごとの日当」を入力します。　　　</t>
    <rPh sb="32" eb="34">
      <t>ニュウリョク</t>
    </rPh>
    <phoneticPr fontId="10"/>
  </si>
  <si>
    <r>
      <t>　　別で領収書を作成されている場合、</t>
    </r>
    <r>
      <rPr>
        <u/>
        <sz val="12"/>
        <color auto="1"/>
        <rFont val="ＭＳ 明朝"/>
      </rPr>
      <t>領収書の写しを添付すれば、受領印省略可</t>
    </r>
  </si>
  <si>
    <t>【口座振込の場合】</t>
  </si>
  <si>
    <t>【ＡＴＭでの振込の場合】</t>
  </si>
  <si>
    <r>
      <t>　　</t>
    </r>
    <r>
      <rPr>
        <u/>
        <sz val="12"/>
        <color auto="1"/>
        <rFont val="ＭＳ 明朝"/>
      </rPr>
      <t>利用明細書の写しを添付すれば、受領印省略可</t>
    </r>
  </si>
  <si>
    <t>　※確認欄に「代表印」と「会計印」を押印してください</t>
    <rPh sb="2" eb="4">
      <t>カクニン</t>
    </rPh>
    <rPh sb="4" eb="5">
      <t>ラン</t>
    </rPh>
    <rPh sb="7" eb="9">
      <t>ダイヒョウ</t>
    </rPh>
    <rPh sb="9" eb="10">
      <t>イン</t>
    </rPh>
    <rPh sb="13" eb="15">
      <t>カイケイ</t>
    </rPh>
    <rPh sb="15" eb="16">
      <t>イン</t>
    </rPh>
    <rPh sb="18" eb="20">
      <t>オウイン</t>
    </rPh>
    <phoneticPr fontId="10"/>
  </si>
  <si>
    <t>「４（金銭出納簿・今年度）」シートを入力</t>
  </si>
  <si>
    <t>　※３月に提出する実績報告書にも使用します。</t>
  </si>
  <si>
    <t>　領収書の日付を記入します。</t>
  </si>
  <si>
    <t>　※前年度末繰越・積立金（６期分）･･･令和７年度は６期の初年度のため「０」円です。</t>
    <rPh sb="38" eb="39">
      <t>エン</t>
    </rPh>
    <phoneticPr fontId="10"/>
  </si>
  <si>
    <t>　※前年度末繰越・積立金（５期分）･･･５期分の繰越・積立金がある集落は金額を入力</t>
    <rPh sb="21" eb="23">
      <t>キブン</t>
    </rPh>
    <rPh sb="24" eb="26">
      <t>クリコ</t>
    </rPh>
    <rPh sb="27" eb="30">
      <t>ツミタテキン</t>
    </rPh>
    <rPh sb="33" eb="35">
      <t>シュウラク</t>
    </rPh>
    <rPh sb="36" eb="38">
      <t>キンガク</t>
    </rPh>
    <rPh sb="39" eb="41">
      <t>ニュウリョク</t>
    </rPh>
    <phoneticPr fontId="10"/>
  </si>
  <si>
    <t>（４）領収書番号</t>
    <rPh sb="3" eb="6">
      <t>リョウシュウショ</t>
    </rPh>
    <rPh sb="6" eb="8">
      <t>バンゴウ</t>
    </rPh>
    <phoneticPr fontId="10"/>
  </si>
  <si>
    <t>　領収書に記入した領収書番号（支払日順）を入力　</t>
    <rPh sb="5" eb="7">
      <t>キニュウ</t>
    </rPh>
    <rPh sb="21" eb="23">
      <t>ニュウリョク</t>
    </rPh>
    <phoneticPr fontId="10"/>
  </si>
  <si>
    <t>　５期分の繰越金・積立金から支出をした場合(例：機械の購入等)は、備考欄に「うち５期繰越金○○円」または「うち５期積立金○○円」と記入してください。</t>
  </si>
  <si>
    <t>（６）加算措置取組</t>
    <rPh sb="3" eb="5">
      <t>カサン</t>
    </rPh>
    <rPh sb="5" eb="7">
      <t>ソチ</t>
    </rPh>
    <rPh sb="7" eb="9">
      <t>トリクミ</t>
    </rPh>
    <phoneticPr fontId="10"/>
  </si>
  <si>
    <t>　６期の加算措置取組の経費に「○」を記入。</t>
    <rPh sb="2" eb="3">
      <t>キ</t>
    </rPh>
    <rPh sb="11" eb="13">
      <t>ケイヒ</t>
    </rPh>
    <rPh sb="18" eb="20">
      <t>キニュウ</t>
    </rPh>
    <phoneticPr fontId="10"/>
  </si>
  <si>
    <t>　※前年末からの繰越　･･･前年の１２月末の通帳残高を入力</t>
    <rPh sb="22" eb="24">
      <t>ツウチョウ</t>
    </rPh>
    <phoneticPr fontId="10"/>
  </si>
  <si>
    <t>（５）加算措置取組</t>
    <rPh sb="3" eb="5">
      <t>カサン</t>
    </rPh>
    <rPh sb="5" eb="7">
      <t>ソチ</t>
    </rPh>
    <rPh sb="7" eb="9">
      <t>トリクミ</t>
    </rPh>
    <phoneticPr fontId="10"/>
  </si>
  <si>
    <t>　交付金で償却資産を新たに購入した、又は以前購入した集落は入力をお願いします。</t>
  </si>
  <si>
    <r>
      <t>減価償却内訳･･･「19-1（減価償却内訳）」シート　</t>
    </r>
    <r>
      <rPr>
        <sz val="14"/>
        <color rgb="FFFF0000"/>
        <rFont val="HG丸ｺﾞｼｯｸM-PRO"/>
      </rPr>
      <t>※償却資産保有集落のみ</t>
    </r>
  </si>
  <si>
    <t>※償却資産とは大型の農機具や建物のことで、取得価格が10万円以上のもの。ただし、集落共同で購入する場合は、取得価格を協定参加者数で割った額が10万円以下なら減価償却する必要はなく、農具費等で一括して費用計上出来ます。</t>
  </si>
  <si>
    <t>「17-1（所得細目表)」シートを入力</t>
  </si>
  <si>
    <t>所得細目表の金額が「18-1所得計算表（各構成員へ配布する様式）」に自動的に反映されますので、内容の最終確認をお願いします。</t>
  </si>
  <si>
    <t>　　※新たに償却資産を取得した場合は、⑥減価償却資産の取得金額を記入してください。</t>
    <rPh sb="3" eb="4">
      <t>アラ</t>
    </rPh>
    <phoneticPr fontId="10"/>
  </si>
  <si>
    <r>
      <t>収支報告書　･･･「2（収支報告書)」シート　</t>
    </r>
    <r>
      <rPr>
        <sz val="14"/>
        <color rgb="FFFF0000"/>
        <rFont val="HG丸ｺﾞｼｯｸM-PRO"/>
      </rPr>
      <t>※押印不要</t>
    </r>
    <rPh sb="24" eb="26">
      <t>オウイン</t>
    </rPh>
    <rPh sb="26" eb="28">
      <t>フヨウ</t>
    </rPh>
    <phoneticPr fontId="10"/>
  </si>
  <si>
    <t>協定参加者別細目　･･･「2（収支報告書)」シート</t>
  </si>
  <si>
    <r>
      <t>執行状況調書　･･･３(執行状況調書)　</t>
    </r>
    <r>
      <rPr>
        <sz val="14"/>
        <color rgb="FFFF0000"/>
        <rFont val="HG丸ｺﾞｼｯｸM-PRO"/>
      </rPr>
      <t>※押印箇所あり</t>
    </r>
    <rPh sb="21" eb="23">
      <t>オウイン</t>
    </rPh>
    <rPh sb="23" eb="25">
      <t>カショ</t>
    </rPh>
    <phoneticPr fontId="10"/>
  </si>
  <si>
    <t>協定参加者別所得細目表　･･･「17-1（所得細目表)」シート</t>
  </si>
  <si>
    <t>領収書の写し（振込みの場合はそれがわかる書類の写し）</t>
  </si>
  <si>
    <t>通帳の写し（令和７年１月１日～令和７年１２月３１日）</t>
  </si>
  <si>
    <t>活動記録または活動日誌　…別添エクセルファイル</t>
    <rPh sb="0" eb="2">
      <t>カツドウ</t>
    </rPh>
    <rPh sb="2" eb="4">
      <t>キロク</t>
    </rPh>
    <rPh sb="7" eb="9">
      <t>カツドウ</t>
    </rPh>
    <rPh sb="9" eb="11">
      <t>ニッシ</t>
    </rPh>
    <rPh sb="13" eb="15">
      <t>ベッテン</t>
    </rPh>
    <phoneticPr fontId="10"/>
  </si>
  <si>
    <t>支出</t>
    <rPh sb="0" eb="2">
      <t>シシュツ</t>
    </rPh>
    <phoneticPr fontId="10"/>
  </si>
  <si>
    <t>　支出が必要な場合には、協定参加者から必要な額を集金するなどした上で支払うことになります。</t>
  </si>
  <si>
    <t>　※会議や作業時のお茶代や弁当代等は、活動が食事時間帯にまたがるなど、支出の正当性が対外的に説明できる場合は可</t>
    <rPh sb="16" eb="17">
      <t>トウ</t>
    </rPh>
    <phoneticPr fontId="10"/>
  </si>
  <si>
    <t>立替金の繰り入れ</t>
    <rPh sb="0" eb="3">
      <t>タテカエキン</t>
    </rPh>
    <rPh sb="4" eb="5">
      <t>ク</t>
    </rPh>
    <rPh sb="6" eb="7">
      <t>イ</t>
    </rPh>
    <phoneticPr fontId="10"/>
  </si>
  <si>
    <t>研修会等費</t>
    <rPh sb="0" eb="4">
      <t>ケンシュウカイナド</t>
    </rPh>
    <rPh sb="4" eb="5">
      <t>ヒ</t>
    </rPh>
    <phoneticPr fontId="10"/>
  </si>
  <si>
    <t>共同利用施設整備等費</t>
  </si>
  <si>
    <t>土地利用調整関係費</t>
  </si>
  <si>
    <t>農産物等の販売促進関係費</t>
  </si>
  <si>
    <t>用　途</t>
    <rPh sb="0" eb="1">
      <t>ヨウ</t>
    </rPh>
    <rPh sb="2" eb="3">
      <t>ト</t>
    </rPh>
    <phoneticPr fontId="10"/>
  </si>
  <si>
    <t>構成員が一時的に立て替えた立替金の繰り入れ</t>
    <rPh sb="0" eb="3">
      <t>コウセイイン</t>
    </rPh>
    <rPh sb="4" eb="7">
      <t>イチジテキ</t>
    </rPh>
    <rPh sb="8" eb="9">
      <t>タ</t>
    </rPh>
    <rPh sb="10" eb="11">
      <t>カ</t>
    </rPh>
    <rPh sb="13" eb="16">
      <t>タテカエキン</t>
    </rPh>
    <rPh sb="17" eb="18">
      <t>ク</t>
    </rPh>
    <rPh sb="19" eb="20">
      <t>イ</t>
    </rPh>
    <phoneticPr fontId="10"/>
  </si>
  <si>
    <t>個人配分額</t>
  </si>
  <si>
    <t>農道や水路の管理、補修、道路法面の管理に要した経費　</t>
  </si>
  <si>
    <t>田畑の耕作・管理に要した経費</t>
  </si>
  <si>
    <t>共同利用機械の購入・管理に要した経費</t>
  </si>
  <si>
    <t>共同利用施設の建設費・補修費等に要した経費</t>
  </si>
  <si>
    <t>上記以外の共同取組活動費</t>
  </si>
  <si>
    <t>均等割または面積割で按分した個人配分額の合計</t>
  </si>
  <si>
    <t>代表者・会計・書記担当など、協定書に定められた役員に対する報酬</t>
    <rPh sb="0" eb="2">
      <t>ダイヒョウ</t>
    </rPh>
    <rPh sb="2" eb="3">
      <t>シャ</t>
    </rPh>
    <rPh sb="4" eb="6">
      <t>カイケイ</t>
    </rPh>
    <rPh sb="7" eb="9">
      <t>ショキ</t>
    </rPh>
    <rPh sb="9" eb="11">
      <t>タントウ</t>
    </rPh>
    <rPh sb="14" eb="17">
      <t>キョウテイショ</t>
    </rPh>
    <rPh sb="18" eb="19">
      <t>サダ</t>
    </rPh>
    <rPh sb="23" eb="25">
      <t>ヤクイン</t>
    </rPh>
    <rPh sb="26" eb="27">
      <t>タイ</t>
    </rPh>
    <rPh sb="29" eb="31">
      <t>ホウシュウ</t>
    </rPh>
    <phoneticPr fontId="10"/>
  </si>
  <si>
    <t>会場使用料、視察等に要したバス借上げ料、講師謝礼、会議での資料印刷費等</t>
  </si>
  <si>
    <t>草刈・泥上げ等の作業日当、水利組合等への委託費、管理活動に必要な備品購入費（草刈機の替刃、補修資材等）等</t>
    <rPh sb="0" eb="2">
      <t>クサカリ</t>
    </rPh>
    <rPh sb="3" eb="4">
      <t>ドロ</t>
    </rPh>
    <rPh sb="4" eb="5">
      <t>ア</t>
    </rPh>
    <rPh sb="6" eb="7">
      <t>ナド</t>
    </rPh>
    <rPh sb="8" eb="10">
      <t>サギョウ</t>
    </rPh>
    <rPh sb="10" eb="12">
      <t>ニットウ</t>
    </rPh>
    <rPh sb="13" eb="15">
      <t>スイリ</t>
    </rPh>
    <rPh sb="15" eb="18">
      <t>クミアイナド</t>
    </rPh>
    <rPh sb="20" eb="22">
      <t>イタク</t>
    </rPh>
    <rPh sb="22" eb="23">
      <t>ヒ</t>
    </rPh>
    <rPh sb="24" eb="26">
      <t>カンリ</t>
    </rPh>
    <rPh sb="26" eb="28">
      <t>カツドウ</t>
    </rPh>
    <rPh sb="29" eb="31">
      <t>ヒツヨウ</t>
    </rPh>
    <rPh sb="32" eb="34">
      <t>ビヒン</t>
    </rPh>
    <rPh sb="34" eb="37">
      <t>コウニュウヒ</t>
    </rPh>
    <rPh sb="49" eb="50">
      <t>ナド</t>
    </rPh>
    <rPh sb="51" eb="52">
      <t>ナド</t>
    </rPh>
    <phoneticPr fontId="10"/>
  </si>
  <si>
    <t>作業日当、ノシシ防護トタン、防鳥ネット等の資材費</t>
    <rPh sb="0" eb="2">
      <t>サギョウ</t>
    </rPh>
    <rPh sb="2" eb="4">
      <t>ニットウ</t>
    </rPh>
    <phoneticPr fontId="10"/>
  </si>
  <si>
    <t>育苗施設、集出荷施設、処理加工施設、販売施設、農機具庫、その他協定参加者の共同利用に供する施設等に係る建設費、施設補修費、施設運営費等</t>
  </si>
  <si>
    <t>農地と一体となった周辺林地の下草刈り、景観作物の植栽、堆きゅう肥の施肥等</t>
  </si>
  <si>
    <t>事務消耗品、振込手数料等</t>
  </si>
  <si>
    <t>※本交付金以外の補助金等は、収支に計上しないでください。</t>
    <rPh sb="1" eb="2">
      <t>ホン</t>
    </rPh>
    <rPh sb="2" eb="5">
      <t>コウフキン</t>
    </rPh>
    <rPh sb="5" eb="7">
      <t>イガイ</t>
    </rPh>
    <rPh sb="8" eb="11">
      <t>ホジョキン</t>
    </rPh>
    <rPh sb="11" eb="12">
      <t>トウ</t>
    </rPh>
    <rPh sb="14" eb="16">
      <t>シュウシ</t>
    </rPh>
    <rPh sb="17" eb="19">
      <t>ケイジョウ</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</si>
</sst>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21">
    <numFmt numFmtId="5" formatCode="&quot;¥&quot;#,##0;&quot;¥&quot;\-#,##0"/>
    <numFmt numFmtId="176" formatCode="[DBNum3]&quot;令和&quot;#,##0&quot;年中山間地域等直接支払交付金収支報告書&quot;"/>
    <numFmt numFmtId="177" formatCode="&quot;&quot;"/>
    <numFmt numFmtId="178" formatCode="&quot;計&quot;#,###&quot;人&quot;"/>
    <numFmt numFmtId="179" formatCode="[DBNum3]&quot;令和&quot;#,##0&quot;年中山間地域等直接支払交付金収支証明書&quot;"/>
    <numFmt numFmtId="180" formatCode="#,##0_ "/>
    <numFmt numFmtId="181" formatCode="m/d;@"/>
    <numFmt numFmtId="182" formatCode="[DBNum3]&quot;令和&quot;#,##0&quot;年　中山間地域等直接支払交付金&quot;"/>
    <numFmt numFmtId="183" formatCode="[DBNum3]&quot;中山間地域等直接支払交付金に係る所得計算表（令和&quot;#,##0&quot;年&quot;\)"/>
    <numFmt numFmtId="184" formatCode="0.000_);[Red]\(0.000\)"/>
    <numFmt numFmtId="185" formatCode="#\ ?/10"/>
    <numFmt numFmtId="186" formatCode="[$-411]ge\.m"/>
    <numFmt numFmtId="187" formatCode="0.000_ "/>
    <numFmt numFmtId="188" formatCode="0.000"/>
    <numFmt numFmtId="189" formatCode="?/12"/>
    <numFmt numFmtId="190" formatCode="[$-411]ggge&quot;年&quot;m&quot;月&quot;d&quot;日&quot;;@"/>
    <numFmt numFmtId="191" formatCode="0_ "/>
    <numFmt numFmtId="192" formatCode="#,##0_);[Red]\(#,##0\)"/>
    <numFmt numFmtId="193" formatCode="#,##0;&quot;△ &quot;#,##0"/>
    <numFmt numFmtId="194" formatCode="#,##0&quot;円&quot;"/>
    <numFmt numFmtId="195" formatCode="[DBNum3]&quot;令和&quot;#,##0&quot;年度　中山間地域等直接支払交付金&quot;"/>
  </numFmts>
  <fonts count="109">
    <font>
      <sz val="11"/>
      <color theme="1"/>
      <name val="游ゴシック"/>
      <family val="3"/>
      <scheme val="minor"/>
    </font>
    <font>
      <u/>
      <sz val="11"/>
      <color theme="10"/>
      <name val="ＭＳ Ｐゴシック"/>
      <family val="3"/>
    </font>
    <font>
      <sz val="11"/>
      <color auto="1"/>
      <name val="ＭＳ Ｐゴシック"/>
      <family val="3"/>
    </font>
    <font>
      <sz val="11"/>
      <color theme="1"/>
      <name val="游ゴシック"/>
      <family val="3"/>
      <scheme val="minor"/>
    </font>
    <font>
      <sz val="12"/>
      <color auto="1"/>
      <name val="ＭＳ 明朝"/>
      <family val="1"/>
    </font>
    <font>
      <sz val="11"/>
      <color theme="1"/>
      <name val="ＭＳ Ｐゴシック"/>
      <family val="3"/>
    </font>
    <font>
      <sz val="11"/>
      <color indexed="8"/>
      <name val="游ゴシック"/>
      <family val="3"/>
      <scheme val="minor"/>
    </font>
    <font>
      <sz val="11"/>
      <color auto="1"/>
      <name val="ＭＳ 明朝"/>
      <family val="1"/>
    </font>
    <font>
      <sz val="10"/>
      <color theme="1"/>
      <name val="游ゴシック"/>
      <family val="3"/>
      <scheme val="minor"/>
    </font>
    <font>
      <sz val="11"/>
      <color indexed="8"/>
      <name val="ＭＳ Ｐゴシック"/>
      <family val="3"/>
    </font>
    <font>
      <sz val="6"/>
      <color auto="1"/>
      <name val="ＭＳ Ｐゴシック"/>
      <family val="3"/>
    </font>
    <font>
      <b/>
      <sz val="14"/>
      <color auto="1"/>
      <name val="ＭＳ 明朝"/>
      <family val="1"/>
    </font>
    <font>
      <sz val="14"/>
      <color auto="1"/>
      <name val="ＭＳ 明朝"/>
      <family val="1"/>
    </font>
    <font>
      <sz val="14"/>
      <color auto="1"/>
      <name val="HG丸ｺﾞｼｯｸM-PRO"/>
      <family val="3"/>
    </font>
    <font>
      <b/>
      <sz val="14"/>
      <color auto="1"/>
      <name val="HG丸ｺﾞｼｯｸM-PRO"/>
      <family val="3"/>
    </font>
    <font>
      <b/>
      <sz val="12"/>
      <color auto="1"/>
      <name val="ＭＳ 明朝"/>
      <family val="1"/>
    </font>
    <font>
      <sz val="14"/>
      <color theme="1"/>
      <name val="HG丸ｺﾞｼｯｸM-PRO"/>
      <family val="3"/>
    </font>
    <font>
      <b/>
      <sz val="18"/>
      <color rgb="FFFF0000"/>
      <name val="HG丸ｺﾞｼｯｸM-PRO"/>
      <family val="3"/>
    </font>
    <font>
      <sz val="18"/>
      <color auto="1"/>
      <name val="ＭＳ 明朝"/>
      <family val="1"/>
    </font>
    <font>
      <b/>
      <sz val="12"/>
      <color rgb="FFFF0000"/>
      <name val="ＭＳ 明朝"/>
      <family val="1"/>
    </font>
    <font>
      <sz val="12"/>
      <color theme="1"/>
      <name val="HG丸ｺﾞｼｯｸM-PRO"/>
      <family val="3"/>
    </font>
    <font>
      <sz val="14"/>
      <color theme="1"/>
      <name val="游ゴシック"/>
      <family val="3"/>
      <scheme val="minor"/>
    </font>
    <font>
      <sz val="12"/>
      <color auto="1"/>
      <name val="ＭＳ Ｐゴシック"/>
      <family val="3"/>
    </font>
    <font>
      <sz val="14"/>
      <color rgb="FFFF0000"/>
      <name val="HG丸ｺﾞｼｯｸM-PRO"/>
      <family val="3"/>
    </font>
    <font>
      <b/>
      <sz val="14"/>
      <color theme="1"/>
      <name val="HG丸ｺﾞｼｯｸM-PRO"/>
      <family val="3"/>
    </font>
    <font>
      <sz val="14"/>
      <color theme="1"/>
      <name val="ＭＳ Ｐゴシック"/>
      <family val="3"/>
    </font>
    <font>
      <sz val="6"/>
      <color auto="1"/>
      <name val="游ゴシック"/>
      <family val="3"/>
    </font>
    <font>
      <sz val="10"/>
      <color auto="1"/>
      <name val="ＭＳ Ｐゴシック"/>
      <family val="3"/>
    </font>
    <font>
      <b/>
      <sz val="14"/>
      <color auto="1"/>
      <name val="ＭＳ ゴシック"/>
      <family val="3"/>
    </font>
    <font>
      <sz val="9"/>
      <color auto="1"/>
      <name val="ＭＳ 明朝"/>
      <family val="1"/>
    </font>
    <font>
      <sz val="10"/>
      <color auto="1"/>
      <name val="ＭＳ 明朝"/>
      <family val="1"/>
    </font>
    <font>
      <sz val="11"/>
      <color rgb="FFFF0000"/>
      <name val="ＭＳ Ｐゴシック"/>
      <family val="3"/>
    </font>
    <font>
      <sz val="14"/>
      <color auto="1"/>
      <name val="ＭＳ Ｐゴシック"/>
      <family val="3"/>
    </font>
    <font>
      <b/>
      <sz val="11"/>
      <color rgb="FFFF0000"/>
      <name val="ＭＳ Ｐゴシック"/>
      <family val="3"/>
    </font>
    <font>
      <sz val="11"/>
      <color rgb="FFFF0000"/>
      <name val="ＭＳ 明朝"/>
      <family val="1"/>
    </font>
    <font>
      <sz val="11"/>
      <color auto="1"/>
      <name val="メイリオ"/>
      <family val="3"/>
    </font>
    <font>
      <b/>
      <sz val="14"/>
      <color rgb="FFFF0000"/>
      <name val="ＭＳ Ｐゴシック"/>
      <family val="3"/>
    </font>
    <font>
      <sz val="14"/>
      <color auto="1"/>
      <name val="HGS創英角ｺﾞｼｯｸUB"/>
      <family val="3"/>
    </font>
    <font>
      <sz val="20"/>
      <color theme="1"/>
      <name val="游ゴシック"/>
      <family val="3"/>
      <scheme val="minor"/>
    </font>
    <font>
      <sz val="22"/>
      <color auto="1"/>
      <name val="ＭＳ Ｐゴシック"/>
      <family val="3"/>
    </font>
    <font>
      <sz val="22"/>
      <color theme="1"/>
      <name val="游ゴシック"/>
      <family val="3"/>
      <scheme val="minor"/>
    </font>
    <font>
      <sz val="28"/>
      <color auto="1"/>
      <name val="ＭＳ ゴシック"/>
      <family val="3"/>
    </font>
    <font>
      <sz val="20"/>
      <color auto="1"/>
      <name val="ＭＳ ゴシック"/>
      <family val="3"/>
    </font>
    <font>
      <sz val="22"/>
      <color auto="1"/>
      <name val="ＭＳ ゴシック"/>
      <family val="3"/>
    </font>
    <font>
      <sz val="10.5"/>
      <color auto="1"/>
      <name val="Century"/>
      <family val="1"/>
    </font>
    <font>
      <b/>
      <sz val="28"/>
      <color auto="1"/>
      <name val="HG丸ｺﾞｼｯｸM-PRO"/>
      <family val="3"/>
    </font>
    <font>
      <sz val="28"/>
      <color auto="1"/>
      <name val="HGS創英角ﾎﾟｯﾌﾟ体"/>
      <family val="3"/>
    </font>
    <font>
      <sz val="20"/>
      <color auto="1"/>
      <name val="ＭＳ Ｐゴシック"/>
      <family val="3"/>
    </font>
    <font>
      <sz val="10.5"/>
      <color auto="1"/>
      <name val="ＭＳ ゴシック"/>
      <family val="3"/>
    </font>
    <font>
      <sz val="10.5"/>
      <color auto="1"/>
      <name val="ＭＳ 明朝"/>
      <family val="1"/>
    </font>
    <font>
      <sz val="22"/>
      <color auto="1"/>
      <name val="HGS創英角ｺﾞｼｯｸUB"/>
      <family val="3"/>
    </font>
    <font>
      <sz val="20"/>
      <color rgb="FFFF0000"/>
      <name val="ＭＳ Ｐゴシック"/>
      <family val="3"/>
    </font>
    <font>
      <sz val="16"/>
      <color auto="1"/>
      <name val="ＭＳ Ｐゴシック"/>
      <family val="3"/>
    </font>
    <font>
      <sz val="16"/>
      <color theme="1"/>
      <name val="ＭＳ Ｐゴシック"/>
      <family val="3"/>
    </font>
    <font>
      <b/>
      <sz val="16"/>
      <color rgb="FFFF0000"/>
      <name val="ＭＳ Ｐゴシック"/>
      <family val="3"/>
    </font>
    <font>
      <sz val="14"/>
      <color auto="1"/>
      <name val="ＭＳ ゴシック"/>
      <family val="3"/>
    </font>
    <font>
      <b/>
      <sz val="20"/>
      <color auto="1"/>
      <name val="ＭＳ Ｐゴシック"/>
      <family val="3"/>
    </font>
    <font>
      <b/>
      <sz val="16"/>
      <color auto="1"/>
      <name val="ＭＳ Ｐゴシック"/>
      <family val="3"/>
    </font>
    <font>
      <b/>
      <sz val="16"/>
      <color theme="1"/>
      <name val="ＭＳ Ｐゴシック"/>
      <family val="3"/>
    </font>
    <font>
      <b/>
      <sz val="14"/>
      <color auto="1"/>
      <name val="ＭＳ Ｐゴシック"/>
      <family val="3"/>
    </font>
    <font>
      <sz val="16"/>
      <color auto="1"/>
      <name val="游ゴシック"/>
      <family val="3"/>
      <scheme val="minor"/>
    </font>
    <font>
      <sz val="14"/>
      <color auto="1"/>
      <name val="游ゴシック"/>
      <family val="3"/>
    </font>
    <font>
      <b/>
      <sz val="22"/>
      <color auto="1"/>
      <name val="ＭＳ ゴシック"/>
      <family val="3"/>
    </font>
    <font>
      <b/>
      <sz val="14"/>
      <color indexed="10"/>
      <name val="ＭＳ Ｐゴシック"/>
      <family val="3"/>
    </font>
    <font>
      <sz val="14"/>
      <color theme="1"/>
      <name val="ＭＳ ゴシック"/>
      <family val="3"/>
    </font>
    <font>
      <sz val="16"/>
      <color auto="1"/>
      <name val="HG丸ｺﾞｼｯｸM-PRO"/>
      <family val="3"/>
    </font>
    <font>
      <sz val="16"/>
      <color theme="1"/>
      <name val="HG丸ｺﾞｼｯｸM-PRO"/>
      <family val="3"/>
    </font>
    <font>
      <sz val="22"/>
      <color auto="1"/>
      <name val="游ゴシック"/>
      <family val="3"/>
      <scheme val="minor"/>
    </font>
    <font>
      <sz val="22"/>
      <color theme="1"/>
      <name val="ＭＳ Ｐゴシック"/>
      <family val="3"/>
    </font>
    <font>
      <sz val="12"/>
      <color theme="1"/>
      <name val="ＭＳ Ｐゴシック"/>
      <family val="3"/>
    </font>
    <font>
      <b/>
      <sz val="20"/>
      <color theme="1"/>
      <name val="ＭＳ Ｐゴシック"/>
      <family val="3"/>
    </font>
    <font>
      <b/>
      <sz val="14"/>
      <color theme="1"/>
      <name val="ＭＳ Ｐゴシック"/>
      <family val="3"/>
    </font>
    <font>
      <sz val="16"/>
      <color theme="1"/>
      <name val="游ゴシック"/>
      <family val="3"/>
      <scheme val="minor"/>
    </font>
    <font>
      <b/>
      <sz val="22"/>
      <color theme="1"/>
      <name val="ＭＳ ゴシック"/>
      <family val="3"/>
    </font>
    <font>
      <sz val="11"/>
      <color auto="1"/>
      <name val="游ゴシック"/>
      <family val="3"/>
      <scheme val="minor"/>
    </font>
    <font>
      <sz val="9"/>
      <color auto="1"/>
      <name val="ＭＳ Ｐゴシック"/>
      <family val="3"/>
    </font>
    <font>
      <sz val="14"/>
      <color auto="1"/>
      <name val="HGS創英角ﾎﾟｯﾌﾟ体"/>
      <family val="3"/>
    </font>
    <font>
      <sz val="11"/>
      <color auto="1"/>
      <name val="ＭＳ ゴシック"/>
      <family val="3"/>
    </font>
    <font>
      <sz val="13"/>
      <color theme="1"/>
      <name val="游ゴシック"/>
      <family val="3"/>
      <scheme val="minor"/>
    </font>
    <font>
      <sz val="13"/>
      <color auto="1"/>
      <name val="ＭＳ Ｐゴシック"/>
      <family val="3"/>
    </font>
    <font>
      <b/>
      <sz val="11"/>
      <color auto="1"/>
      <name val="ＭＳ Ｐゴシック"/>
      <family val="3"/>
    </font>
    <font>
      <sz val="16"/>
      <color theme="1"/>
      <name val="ＭＳ ゴシック"/>
      <family val="3"/>
    </font>
    <font>
      <sz val="16"/>
      <color auto="1"/>
      <name val="ＭＳ ゴシック"/>
      <family val="3"/>
    </font>
    <font>
      <sz val="11"/>
      <color indexed="10"/>
      <name val="HG丸ｺﾞｼｯｸM-PRO"/>
      <family val="3"/>
    </font>
    <font>
      <sz val="12"/>
      <color indexed="53"/>
      <name val="ＭＳ 明朝"/>
      <family val="1"/>
    </font>
    <font>
      <sz val="14"/>
      <color rgb="FFFF0000"/>
      <name val="ＭＳ Ｐゴシック"/>
      <family val="3"/>
    </font>
    <font>
      <sz val="11"/>
      <color indexed="53"/>
      <name val="ＭＳ 明朝"/>
      <family val="1"/>
    </font>
    <font>
      <sz val="11"/>
      <color theme="1"/>
      <name val="ＭＳ ゴシック"/>
      <family val="3"/>
    </font>
    <font>
      <sz val="11"/>
      <color indexed="20"/>
      <name val="ＭＳ Ｐゴシック"/>
      <family val="3"/>
    </font>
    <font>
      <b/>
      <sz val="16"/>
      <color auto="1"/>
      <name val="ＭＳ ゴシック"/>
      <family val="3"/>
    </font>
    <font>
      <sz val="8"/>
      <color auto="1"/>
      <name val="ＭＳ 明朝"/>
      <family val="1"/>
    </font>
    <font>
      <sz val="12"/>
      <color theme="1"/>
      <name val="ＭＳ 明朝"/>
      <family val="1"/>
    </font>
    <font>
      <sz val="8"/>
      <color theme="1"/>
      <name val="ＭＳ 明朝"/>
      <family val="1"/>
    </font>
    <font>
      <sz val="12"/>
      <color theme="1"/>
      <name val="ＭＳ ゴシック"/>
      <family val="3"/>
    </font>
    <font>
      <sz val="12"/>
      <color rgb="FF000000"/>
      <name val="ＭＳ 明朝"/>
      <family val="1"/>
    </font>
    <font>
      <b/>
      <sz val="11"/>
      <color theme="1"/>
      <name val="ＭＳ 明朝"/>
      <family val="1"/>
    </font>
    <font>
      <sz val="11"/>
      <color theme="1"/>
      <name val="ＭＳ 明朝"/>
      <family val="1"/>
    </font>
    <font>
      <sz val="18"/>
      <color theme="1"/>
      <name val="ＭＳ 明朝"/>
      <family val="1"/>
    </font>
    <font>
      <sz val="12"/>
      <color indexed="8"/>
      <name val="ＭＳ 明朝"/>
      <family val="1"/>
    </font>
    <font>
      <sz val="11"/>
      <color theme="1"/>
      <name val="ＭＳ Ｐ明朝"/>
      <family val="1"/>
    </font>
    <font>
      <b/>
      <sz val="14"/>
      <color theme="1"/>
      <name val="ＭＳ Ｐ明朝"/>
      <family val="1"/>
    </font>
    <font>
      <sz val="11"/>
      <color rgb="FF0000FF"/>
      <name val="ＭＳ Ｐ明朝"/>
      <family val="1"/>
    </font>
    <font>
      <sz val="11"/>
      <color auto="1"/>
      <name val="ＭＳ Ｐ明朝"/>
      <family val="1"/>
    </font>
    <font>
      <sz val="11"/>
      <color theme="1"/>
      <name val="メイリオ"/>
      <family val="3"/>
    </font>
    <font>
      <b/>
      <sz val="11"/>
      <color theme="1"/>
      <name val="メイリオ"/>
      <family val="3"/>
    </font>
    <font>
      <b/>
      <sz val="12"/>
      <color theme="1"/>
      <name val="ＭＳ 明朝"/>
      <family val="1"/>
    </font>
    <font>
      <sz val="9"/>
      <color theme="1"/>
      <name val="ＭＳ 明朝"/>
      <family val="1"/>
    </font>
    <font>
      <sz val="9"/>
      <color theme="1"/>
      <name val="ＭＳ Ｐゴシック"/>
      <family val="3"/>
    </font>
    <font>
      <sz val="10"/>
      <color theme="1"/>
      <name val="Century"/>
      <family val="1"/>
    </font>
  </fonts>
  <fills count="11">
    <fill>
      <patternFill patternType="none"/>
    </fill>
    <fill>
      <patternFill patternType="gray125"/>
    </fill>
    <fill>
      <patternFill patternType="solid">
        <fgColor rgb="FFFFE69A"/>
        <bgColor indexed="64"/>
      </patternFill>
    </fill>
    <fill>
      <patternFill patternType="solid">
        <fgColor rgb="FFA0FFFF"/>
        <bgColor indexed="64"/>
      </patternFill>
    </fill>
    <fill>
      <patternFill patternType="solid">
        <fgColor theme="7" tint="0.6"/>
        <bgColor indexed="64"/>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1"/>
        <bgColor indexed="64"/>
      </patternFill>
    </fill>
    <fill>
      <patternFill patternType="solid">
        <fgColor indexed="41"/>
        <bgColor indexed="64"/>
      </patternFill>
    </fill>
    <fill>
      <patternFill patternType="solid">
        <fgColor theme="0" tint="-5.e-002"/>
        <bgColor indexed="64"/>
      </patternFill>
    </fill>
  </fills>
  <borders count="2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double">
        <color auto="1"/>
      </bottom>
      <diagonal/>
    </border>
    <border>
      <left style="thin">
        <color indexed="64"/>
      </left>
      <right style="double">
        <color auto="1"/>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auto="1"/>
      </bottom>
      <diagonal/>
    </border>
    <border>
      <left/>
      <right style="thin">
        <color indexed="64"/>
      </right>
      <top/>
      <bottom style="thin">
        <color indexed="64"/>
      </bottom>
      <diagonal/>
    </border>
    <border>
      <left style="thin">
        <color indexed="64"/>
      </left>
      <right style="thin">
        <color indexed="64"/>
      </right>
      <top style="thin">
        <color indexed="64"/>
      </top>
      <bottom style="double">
        <color auto="1"/>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style="mediumDashDot">
        <color auto="1"/>
      </top>
      <bottom/>
      <diagonal/>
    </border>
    <border>
      <left/>
      <right/>
      <top style="thin">
        <color auto="1"/>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dashed">
        <color auto="1"/>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ck">
        <color rgb="FFFF0000"/>
      </left>
      <right style="thin">
        <color indexed="64"/>
      </right>
      <top style="thick">
        <color rgb="FFFF0000"/>
      </top>
      <bottom/>
      <diagonal/>
    </border>
    <border>
      <left style="thick">
        <color rgb="FFFF0000"/>
      </left>
      <right/>
      <top style="thin">
        <color indexed="64"/>
      </top>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style="thin">
        <color indexed="64"/>
      </left>
      <right style="thin">
        <color indexed="64"/>
      </right>
      <top style="thick">
        <color rgb="FFFF0000"/>
      </top>
      <bottom/>
      <diagonal/>
    </border>
    <border>
      <left/>
      <right/>
      <top style="thin">
        <color indexed="64"/>
      </top>
      <bottom style="thick">
        <color rgb="FFFF0000"/>
      </bottom>
      <diagonal/>
    </border>
    <border>
      <left style="thin">
        <color indexed="64"/>
      </left>
      <right style="thick">
        <color rgb="FFFF0000"/>
      </right>
      <top style="thick">
        <color rgb="FFFF0000"/>
      </top>
      <bottom/>
      <diagonal/>
    </border>
    <border>
      <left/>
      <right style="thick">
        <color rgb="FFFF0000"/>
      </right>
      <top style="thin">
        <color indexed="64"/>
      </top>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thin">
        <color indexed="64"/>
      </right>
      <top/>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 diagonalUp="1">
      <left/>
      <right/>
      <top style="thin">
        <color indexed="64"/>
      </top>
      <bottom style="thin">
        <color indexed="64"/>
      </bottom>
      <diagonal style="thin">
        <color indexed="64"/>
      </diagonal>
    </border>
    <border diagonalUp="1">
      <left/>
      <right/>
      <top style="thin">
        <color indexed="64"/>
      </top>
      <bottom style="double">
        <color indexed="64"/>
      </bottom>
      <diagonal style="thin">
        <color indexed="64"/>
      </diagonal>
    </border>
    <border>
      <left style="thick">
        <color rgb="FFFF0000"/>
      </left>
      <right/>
      <top style="thick">
        <color rgb="FFFF0000"/>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right style="thick">
        <color rgb="FFFF0000"/>
      </right>
      <top style="thick">
        <color rgb="FFFF0000"/>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auto="1"/>
      </left>
      <right style="thin">
        <color auto="1"/>
      </right>
      <top style="thin">
        <color auto="1"/>
      </top>
      <bottom style="hair">
        <color auto="1"/>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auto="1"/>
      </top>
      <bottom style="double">
        <color auto="1"/>
      </bottom>
      <diagonal/>
    </border>
    <border>
      <left style="thin">
        <color indexed="64"/>
      </left>
      <right style="double">
        <color auto="1"/>
      </right>
      <top style="thin">
        <color indexed="64"/>
      </top>
      <bottom/>
      <diagonal/>
    </border>
    <border>
      <left style="thin">
        <color indexed="64"/>
      </left>
      <right style="double">
        <color auto="1"/>
      </right>
      <top style="thin">
        <color auto="1"/>
      </top>
      <bottom style="double">
        <color auto="1"/>
      </bottom>
      <diagonal/>
    </border>
    <border diagonalUp="1">
      <left style="thin">
        <color indexed="64"/>
      </left>
      <right style="double">
        <color auto="1"/>
      </right>
      <top/>
      <bottom style="thin">
        <color indexed="64"/>
      </bottom>
      <diagonal style="thin">
        <color indexed="64"/>
      </diagonal>
    </border>
    <border>
      <left style="medium">
        <color indexed="64"/>
      </left>
      <right style="double">
        <color auto="1"/>
      </right>
      <top style="medium">
        <color indexed="64"/>
      </top>
      <bottom style="thin">
        <color indexed="64"/>
      </bottom>
      <diagonal/>
    </border>
    <border>
      <left style="medium">
        <color indexed="64"/>
      </left>
      <right style="double">
        <color auto="1"/>
      </right>
      <top style="thin">
        <color indexed="64"/>
      </top>
      <bottom style="thin">
        <color indexed="64"/>
      </bottom>
      <diagonal/>
    </border>
    <border>
      <left style="medium">
        <color indexed="64"/>
      </left>
      <right style="double">
        <color auto="1"/>
      </right>
      <top style="thin">
        <color indexed="64"/>
      </top>
      <bottom style="medium">
        <color indexed="64"/>
      </bottom>
      <diagonal/>
    </border>
    <border>
      <left style="medium">
        <color indexed="64"/>
      </left>
      <right style="double">
        <color auto="1"/>
      </right>
      <top/>
      <bottom style="thin">
        <color indexed="64"/>
      </bottom>
      <diagonal/>
    </border>
    <border diagonalUp="1">
      <left style="medium">
        <color indexed="64"/>
      </left>
      <right style="double">
        <color auto="1"/>
      </right>
      <top style="medium">
        <color indexed="64"/>
      </top>
      <bottom style="thin">
        <color indexed="64"/>
      </bottom>
      <diagonal style="thin">
        <color indexed="64"/>
      </diagonal>
    </border>
    <border>
      <left style="double">
        <color auto="1"/>
      </left>
      <right style="double">
        <color auto="1"/>
      </right>
      <top style="thin">
        <color indexed="64"/>
      </top>
      <bottom/>
      <diagonal/>
    </border>
    <border>
      <left style="double">
        <color auto="1"/>
      </left>
      <right style="double">
        <color auto="1"/>
      </right>
      <top/>
      <bottom/>
      <diagonal/>
    </border>
    <border>
      <left style="double">
        <color auto="1"/>
      </left>
      <right style="double">
        <color auto="1"/>
      </right>
      <top/>
      <bottom style="thin">
        <color indexed="64"/>
      </bottom>
      <diagonal/>
    </border>
    <border diagonalUp="1">
      <left/>
      <right style="double">
        <color auto="1"/>
      </right>
      <top style="thin">
        <color indexed="64"/>
      </top>
      <bottom/>
      <diagonal style="thin">
        <color indexed="64"/>
      </diagonal>
    </border>
    <border diagonalUp="1">
      <left/>
      <right style="double">
        <color auto="1"/>
      </right>
      <top style="thin">
        <color auto="1"/>
      </top>
      <bottom style="double">
        <color auto="1"/>
      </bottom>
      <diagonal style="thin">
        <color indexed="64"/>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style="double">
        <color auto="1"/>
      </right>
      <top style="thin">
        <color indexed="64"/>
      </top>
      <bottom style="double">
        <color auto="1"/>
      </bottom>
      <diagonal/>
    </border>
    <border>
      <left style="double">
        <color auto="1"/>
      </left>
      <right style="double">
        <color auto="1"/>
      </right>
      <top style="medium">
        <color indexed="64"/>
      </top>
      <bottom/>
      <diagonal/>
    </border>
    <border>
      <left style="double">
        <color auto="1"/>
      </left>
      <right style="double">
        <color auto="1"/>
      </right>
      <top/>
      <bottom style="medium">
        <color indexed="64"/>
      </bottom>
      <diagonal/>
    </border>
    <border>
      <left/>
      <right style="double">
        <color auto="1"/>
      </right>
      <top style="medium">
        <color indexed="64"/>
      </top>
      <bottom style="thin">
        <color auto="1"/>
      </bottom>
      <diagonal/>
    </border>
    <border>
      <left/>
      <right style="double">
        <color auto="1"/>
      </right>
      <top/>
      <bottom style="medium">
        <color indexed="64"/>
      </bottom>
      <diagonal/>
    </border>
    <border>
      <left/>
      <right style="double">
        <color auto="1"/>
      </right>
      <top style="medium">
        <color indexed="64"/>
      </top>
      <bottom style="thin">
        <color indexed="64"/>
      </bottom>
      <diagonal/>
    </border>
    <border>
      <left/>
      <right style="double">
        <color auto="1"/>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diagonalUp="1">
      <left style="double">
        <color indexed="64"/>
      </left>
      <right style="medium">
        <color indexed="64"/>
      </right>
      <top style="thin">
        <color indexed="64"/>
      </top>
      <bottom style="thin">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style="thin">
        <color auto="1"/>
      </top>
      <bottom style="double">
        <color auto="1"/>
      </bottom>
      <diagonal style="thin">
        <color indexed="64"/>
      </diagonal>
    </border>
    <border>
      <left/>
      <right style="thin">
        <color indexed="64"/>
      </right>
      <top style="medium">
        <color indexed="64"/>
      </top>
      <bottom style="thin">
        <color auto="1"/>
      </bottom>
      <diagonal/>
    </border>
    <border>
      <left/>
      <right style="thin">
        <color auto="1"/>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auto="1"/>
      </top>
      <bottom style="double">
        <color auto="1"/>
      </bottom>
      <diagonal style="thin">
        <color indexed="64"/>
      </diagonal>
    </border>
    <border>
      <left style="thin">
        <color indexed="64"/>
      </left>
      <right style="thin">
        <color indexed="64"/>
      </right>
      <top style="medium">
        <color indexed="64"/>
      </top>
      <bottom style="thin">
        <color auto="1"/>
      </bottom>
      <diagonal/>
    </border>
    <border diagonalUp="1">
      <left style="thin">
        <color indexed="64"/>
      </left>
      <right style="double">
        <color auto="1"/>
      </right>
      <top style="thin">
        <color indexed="64"/>
      </top>
      <bottom/>
      <diagonal style="thin">
        <color indexed="64"/>
      </diagonal>
    </border>
    <border diagonalUp="1">
      <left style="thin">
        <color indexed="64"/>
      </left>
      <right style="double">
        <color auto="1"/>
      </right>
      <top style="thin">
        <color auto="1"/>
      </top>
      <bottom style="double">
        <color auto="1"/>
      </bottom>
      <diagonal style="thin">
        <color indexed="64"/>
      </diagonal>
    </border>
    <border>
      <left style="thin">
        <color indexed="64"/>
      </left>
      <right style="medium">
        <color indexed="64"/>
      </right>
      <top style="medium">
        <color indexed="64"/>
      </top>
      <bottom style="thin">
        <color auto="1"/>
      </bottom>
      <diagonal/>
    </border>
    <border>
      <left/>
      <right style="double">
        <color auto="1"/>
      </right>
      <top style="thin">
        <color indexed="64"/>
      </top>
      <bottom/>
      <diagonal/>
    </border>
    <border>
      <left/>
      <right style="double">
        <color auto="1"/>
      </right>
      <top style="thin">
        <color auto="1"/>
      </top>
      <bottom style="double">
        <color auto="1"/>
      </bottom>
      <diagonal/>
    </border>
    <border diagonalUp="1">
      <left/>
      <right style="double">
        <color auto="1"/>
      </right>
      <top/>
      <bottom style="thin">
        <color indexed="64"/>
      </bottom>
      <diagonal style="thin">
        <color indexed="64"/>
      </diagonal>
    </border>
    <border>
      <left/>
      <right/>
      <top style="thin">
        <color auto="1"/>
      </top>
      <bottom style="double">
        <color auto="1"/>
      </bottom>
      <diagonal/>
    </border>
    <border>
      <left style="double">
        <color auto="1"/>
      </left>
      <right/>
      <top style="thin">
        <color indexed="64"/>
      </top>
      <bottom/>
      <diagonal/>
    </border>
    <border>
      <left style="double">
        <color auto="1"/>
      </left>
      <right/>
      <top/>
      <bottom style="thin">
        <color indexed="64"/>
      </bottom>
      <diagonal/>
    </border>
    <border>
      <left/>
      <right style="thin">
        <color indexed="64"/>
      </right>
      <top style="thin">
        <color auto="1"/>
      </top>
      <bottom style="thin">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auto="1"/>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double">
        <color auto="1"/>
      </right>
      <top style="thin">
        <color auto="1"/>
      </top>
      <bottom style="thin">
        <color indexed="64"/>
      </bottom>
      <diagonal/>
    </border>
    <border diagonalUp="1">
      <left style="thin">
        <color indexed="64"/>
      </left>
      <right style="double">
        <color indexed="64"/>
      </right>
      <top style="thin">
        <color indexed="64"/>
      </top>
      <bottom style="double">
        <color indexed="64"/>
      </bottom>
      <diagonal style="thin">
        <color indexed="64"/>
      </diagonal>
    </border>
    <border>
      <left/>
      <right style="thin">
        <color indexed="64"/>
      </right>
      <top style="thin">
        <color auto="1"/>
      </top>
      <bottom style="double">
        <color auto="1"/>
      </bottom>
      <diagonal/>
    </border>
    <border>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right style="double">
        <color auto="1"/>
      </right>
      <top style="double">
        <color auto="1"/>
      </top>
      <bottom style="thin">
        <color indexed="64"/>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style="double">
        <color auto="1"/>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double">
        <color indexed="64"/>
      </left>
      <right/>
      <top style="thin">
        <color auto="1"/>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thin">
        <color auto="1"/>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style="thin">
        <color indexed="64"/>
      </left>
      <right/>
      <top/>
      <bottom style="thin">
        <color auto="1"/>
      </bottom>
      <diagonal/>
    </border>
    <border>
      <left/>
      <right/>
      <top/>
      <bottom style="hair">
        <color indexed="64"/>
      </bottom>
      <diagonal/>
    </border>
    <border>
      <left style="hair">
        <color indexed="64"/>
      </left>
      <right/>
      <top style="thin">
        <color auto="1"/>
      </top>
      <bottom style="double">
        <color indexed="64"/>
      </bottom>
      <diagonal/>
    </border>
    <border diagonalUp="1">
      <left style="thin">
        <color indexed="64"/>
      </left>
      <right/>
      <top style="thin">
        <color indexed="64"/>
      </top>
      <bottom style="medium">
        <color indexed="64"/>
      </bottom>
      <diagonal style="thin">
        <color indexed="64"/>
      </diagonal>
    </border>
    <border>
      <left/>
      <right/>
      <top style="double">
        <color indexed="64"/>
      </top>
      <bottom style="hair">
        <color indexed="64"/>
      </bottom>
      <diagonal/>
    </border>
    <border>
      <left/>
      <right/>
      <top style="hair">
        <color indexed="64"/>
      </top>
      <bottom/>
      <diagonal/>
    </border>
    <border>
      <left/>
      <right/>
      <top/>
      <bottom style="thin">
        <color auto="1"/>
      </bottom>
      <diagonal/>
    </border>
    <border>
      <left/>
      <right/>
      <top style="hair">
        <color indexed="64"/>
      </top>
      <bottom style="hair">
        <color indexed="64"/>
      </bottom>
      <diagonal/>
    </border>
    <border>
      <left/>
      <right/>
      <top style="thin">
        <color auto="1"/>
      </top>
      <bottom style="double">
        <color indexed="64"/>
      </bottom>
      <diagonal/>
    </border>
    <border diagonalUp="1">
      <left/>
      <right/>
      <top style="thin">
        <color indexed="64"/>
      </top>
      <bottom style="medium">
        <color indexed="64"/>
      </bottom>
      <diagonal style="thin">
        <color indexed="64"/>
      </diagonal>
    </border>
    <border>
      <left/>
      <right style="hair">
        <color indexed="64"/>
      </right>
      <top style="hair">
        <color indexed="64"/>
      </top>
      <bottom/>
      <diagonal/>
    </border>
    <border>
      <left/>
      <right style="hair">
        <color indexed="64"/>
      </right>
      <top/>
      <bottom style="thin">
        <color auto="1"/>
      </bottom>
      <diagonal/>
    </border>
    <border>
      <left/>
      <right style="thin">
        <color indexed="64"/>
      </right>
      <top style="double">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diagonalUp="1">
      <left/>
      <right style="thin">
        <color indexed="64"/>
      </right>
      <top style="thin">
        <color indexed="64"/>
      </top>
      <bottom style="medium">
        <color indexed="64"/>
      </bottom>
      <diagonal style="thin">
        <color indexed="64"/>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auto="1"/>
      </top>
      <bottom style="double">
        <color indexed="64"/>
      </bottom>
      <diagonal/>
    </border>
    <border>
      <left/>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bottom style="thin">
        <color auto="1"/>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hair">
        <color indexed="64"/>
      </right>
      <top/>
      <bottom style="double">
        <color auto="1"/>
      </bottom>
      <diagonal/>
    </border>
    <border>
      <left/>
      <right style="double">
        <color indexed="64"/>
      </right>
      <top style="double">
        <color indexed="64"/>
      </top>
      <bottom/>
      <diagonal/>
    </border>
    <border>
      <left/>
      <right style="double">
        <color indexed="64"/>
      </right>
      <top style="hair">
        <color indexed="64"/>
      </top>
      <bottom/>
      <diagonal/>
    </border>
    <border>
      <left/>
      <right style="double">
        <color indexed="64"/>
      </right>
      <top/>
      <bottom style="thin">
        <color auto="1"/>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thin">
        <color auto="1"/>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auto="1"/>
      </bottom>
      <diagonal/>
    </border>
    <border>
      <left/>
      <right style="double">
        <color indexed="64"/>
      </right>
      <top/>
      <bottom/>
      <diagonal/>
    </border>
    <border>
      <left/>
      <right style="double">
        <color indexed="64"/>
      </right>
      <top style="thin">
        <color indexed="64"/>
      </top>
      <bottom style="double">
        <color indexed="64"/>
      </bottom>
      <diagonal/>
    </border>
    <border>
      <left style="medium">
        <color rgb="FFFF0000"/>
      </left>
      <right style="medium">
        <color rgb="FFFF0000"/>
      </right>
      <top style="medium">
        <color rgb="FFFF0000"/>
      </top>
      <bottom style="medium">
        <color rgb="FFFF0000"/>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double">
        <color auto="1"/>
      </bottom>
      <diagonal/>
    </border>
    <border>
      <left style="thin">
        <color indexed="64"/>
      </left>
      <right/>
      <top style="double">
        <color auto="1"/>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double">
        <color auto="1"/>
      </bottom>
      <diagonal/>
    </border>
    <border>
      <left/>
      <right/>
      <top style="thin">
        <color indexed="64"/>
      </top>
      <bottom style="double">
        <color auto="1"/>
      </bottom>
      <diagonal/>
    </border>
    <border>
      <left/>
      <right/>
      <top style="thin">
        <color indexed="64"/>
      </top>
      <bottom style="double">
        <color indexed="64"/>
      </bottom>
      <diagonal/>
    </border>
    <border>
      <left/>
      <right/>
      <top style="double">
        <color auto="1"/>
      </top>
      <bottom style="thin">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31">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7" fillId="0" borderId="0">
      <alignment vertical="center"/>
    </xf>
    <xf numFmtId="0" fontId="2" fillId="0" borderId="0"/>
    <xf numFmtId="0" fontId="5" fillId="0" borderId="0"/>
    <xf numFmtId="0" fontId="5" fillId="0" borderId="0"/>
    <xf numFmtId="0" fontId="3" fillId="0" borderId="0"/>
    <xf numFmtId="0" fontId="4" fillId="0" borderId="0">
      <alignment vertical="center"/>
    </xf>
    <xf numFmtId="0" fontId="2" fillId="0" borderId="0"/>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2" fillId="0" borderId="0">
      <alignment vertical="center"/>
    </xf>
    <xf numFmtId="0" fontId="8" fillId="0" borderId="0">
      <alignment vertical="center"/>
    </xf>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38" fontId="3" fillId="0" borderId="0" applyFont="0" applyFill="0" applyBorder="0" applyAlignment="0" applyProtection="0">
      <alignment vertical="center"/>
    </xf>
  </cellStyleXfs>
  <cellXfs count="1412">
    <xf numFmtId="0" fontId="0" fillId="0" borderId="0" xfId="0">
      <alignment vertical="center"/>
    </xf>
    <xf numFmtId="0" fontId="11" fillId="0" borderId="0" xfId="26" applyFont="1" applyAlignment="1">
      <alignment vertical="center"/>
    </xf>
    <xf numFmtId="0" fontId="12" fillId="0" borderId="0" xfId="26" applyFont="1" applyAlignment="1">
      <alignment vertical="center" wrapText="1"/>
    </xf>
    <xf numFmtId="0" fontId="12" fillId="0" borderId="0" xfId="26" applyFont="1" applyAlignment="1">
      <alignment vertical="center"/>
    </xf>
    <xf numFmtId="0" fontId="12" fillId="0" borderId="0" xfId="0" applyFont="1">
      <alignment vertical="center"/>
    </xf>
    <xf numFmtId="0" fontId="13" fillId="0" borderId="0" xfId="0" applyFont="1" applyAlignment="1">
      <alignment vertical="center"/>
    </xf>
    <xf numFmtId="0" fontId="13" fillId="0" borderId="0" xfId="0" applyFont="1">
      <alignment vertical="center"/>
    </xf>
    <xf numFmtId="0" fontId="4" fillId="0" borderId="0" xfId="0" applyFont="1">
      <alignment vertical="center"/>
    </xf>
    <xf numFmtId="0" fontId="14" fillId="0" borderId="0" xfId="26" applyFont="1" applyAlignment="1">
      <alignment vertical="center"/>
    </xf>
    <xf numFmtId="0" fontId="11" fillId="0" borderId="0" xfId="26" applyFont="1" applyAlignment="1">
      <alignment vertical="top" wrapText="1"/>
    </xf>
    <xf numFmtId="0" fontId="15" fillId="0" borderId="0" xfId="26" applyFont="1" applyAlignment="1">
      <alignment vertical="center"/>
    </xf>
    <xf numFmtId="0" fontId="4" fillId="0" borderId="0" xfId="26" applyFont="1" applyAlignment="1">
      <alignment vertical="center"/>
    </xf>
    <xf numFmtId="0" fontId="11" fillId="0" borderId="0" xfId="26" applyFont="1" applyBorder="1" applyAlignment="1">
      <alignment vertical="center"/>
    </xf>
    <xf numFmtId="0" fontId="14" fillId="0" borderId="0" xfId="26" applyFont="1" applyBorder="1" applyAlignment="1">
      <alignment vertical="center"/>
    </xf>
    <xf numFmtId="0" fontId="16" fillId="0" borderId="0" xfId="26" applyFont="1" applyFill="1" applyBorder="1" applyAlignment="1">
      <alignment vertical="center" wrapText="1"/>
    </xf>
    <xf numFmtId="0" fontId="14" fillId="0" borderId="0" xfId="26" applyFont="1" applyAlignment="1">
      <alignment horizontal="right" vertical="center"/>
    </xf>
    <xf numFmtId="0" fontId="17" fillId="2" borderId="1" xfId="26" applyFont="1" applyFill="1" applyBorder="1" applyAlignment="1">
      <alignment vertical="center" wrapText="1"/>
    </xf>
    <xf numFmtId="0" fontId="18" fillId="3" borderId="1" xfId="26" applyFont="1" applyFill="1" applyBorder="1" applyAlignment="1">
      <alignment vertical="center" wrapText="1"/>
    </xf>
    <xf numFmtId="0" fontId="12" fillId="0" borderId="0" xfId="26" applyFont="1" applyAlignment="1">
      <alignment vertical="top" wrapText="1"/>
    </xf>
    <xf numFmtId="0" fontId="14" fillId="0" borderId="0" xfId="26" applyFont="1" applyAlignment="1">
      <alignment vertical="center" wrapText="1"/>
    </xf>
    <xf numFmtId="0" fontId="14" fillId="0" borderId="2" xfId="26" applyFont="1" applyFill="1" applyBorder="1" applyAlignment="1">
      <alignment vertical="center" wrapText="1"/>
    </xf>
    <xf numFmtId="0" fontId="4" fillId="0" borderId="3" xfId="26" applyFont="1" applyBorder="1" applyAlignment="1">
      <alignment vertical="center" wrapText="1"/>
    </xf>
    <xf numFmtId="0" fontId="4" fillId="0" borderId="4" xfId="26" applyFont="1" applyBorder="1" applyAlignment="1">
      <alignment vertical="center" wrapText="1"/>
    </xf>
    <xf numFmtId="0" fontId="4" fillId="0" borderId="0" xfId="26" applyFont="1" applyFill="1" applyAlignment="1">
      <alignment vertical="center" wrapText="1"/>
    </xf>
    <xf numFmtId="0" fontId="4" fillId="0" borderId="2" xfId="26" applyFont="1" applyBorder="1" applyAlignment="1">
      <alignment vertical="center" wrapText="1"/>
    </xf>
    <xf numFmtId="0" fontId="19" fillId="0" borderId="3" xfId="26" applyFont="1" applyBorder="1" applyAlignment="1">
      <alignment vertical="center" wrapText="1"/>
    </xf>
    <xf numFmtId="0" fontId="19" fillId="0" borderId="0" xfId="26" applyFont="1" applyAlignment="1">
      <alignment vertical="center" wrapText="1"/>
    </xf>
    <xf numFmtId="0" fontId="11" fillId="0" borderId="2" xfId="26" applyFont="1" applyFill="1" applyBorder="1" applyAlignment="1">
      <alignment vertical="center" wrapText="1"/>
    </xf>
    <xf numFmtId="0" fontId="11" fillId="0" borderId="4" xfId="26" applyFont="1" applyFill="1" applyBorder="1" applyAlignment="1">
      <alignment vertical="center" wrapText="1"/>
    </xf>
    <xf numFmtId="0" fontId="4" fillId="0" borderId="0" xfId="26" applyFont="1" applyFill="1" applyBorder="1" applyAlignment="1">
      <alignment vertical="center" wrapText="1"/>
    </xf>
    <xf numFmtId="0" fontId="12" fillId="0" borderId="0" xfId="26" applyFont="1" applyFill="1" applyAlignment="1">
      <alignment vertical="center" shrinkToFit="1"/>
    </xf>
    <xf numFmtId="0" fontId="13" fillId="0" borderId="0" xfId="26" applyFont="1" applyAlignment="1">
      <alignment vertical="center" wrapText="1"/>
    </xf>
    <xf numFmtId="0" fontId="16" fillId="0" borderId="0" xfId="12" applyFont="1" applyAlignment="1">
      <alignment vertical="center"/>
    </xf>
    <xf numFmtId="0" fontId="20" fillId="0" borderId="0" xfId="12" applyFont="1" applyAlignment="1">
      <alignment vertical="center"/>
    </xf>
    <xf numFmtId="0" fontId="20" fillId="0" borderId="0" xfId="12" applyFont="1" applyAlignment="1">
      <alignment vertical="center" shrinkToFit="1"/>
    </xf>
    <xf numFmtId="0" fontId="5" fillId="0" borderId="0" xfId="12" applyAlignment="1">
      <alignment vertical="center"/>
    </xf>
    <xf numFmtId="0" fontId="21" fillId="0" borderId="0" xfId="0" applyFont="1" applyAlignment="1">
      <alignment horizontal="center" vertical="center"/>
    </xf>
    <xf numFmtId="0" fontId="22" fillId="0" borderId="0" xfId="24" applyFont="1" applyAlignment="1">
      <alignment vertical="center"/>
    </xf>
    <xf numFmtId="0" fontId="21" fillId="0" borderId="0" xfId="0" applyFont="1">
      <alignment vertical="center"/>
    </xf>
    <xf numFmtId="0" fontId="16" fillId="0" borderId="0" xfId="12" applyFont="1" applyBorder="1" applyAlignment="1">
      <alignment horizontal="center" vertical="center"/>
    </xf>
    <xf numFmtId="0" fontId="23" fillId="0" borderId="5" xfId="12" applyFont="1" applyBorder="1" applyAlignment="1">
      <alignment horizontal="right" vertical="center"/>
    </xf>
    <xf numFmtId="0" fontId="24" fillId="0" borderId="6" xfId="12" applyFont="1" applyFill="1" applyBorder="1" applyAlignment="1">
      <alignment horizontal="center" vertical="center"/>
    </xf>
    <xf numFmtId="0" fontId="16" fillId="0" borderId="7" xfId="12" applyFont="1" applyFill="1" applyBorder="1" applyAlignment="1">
      <alignment horizontal="center" vertical="center"/>
    </xf>
    <xf numFmtId="0" fontId="16" fillId="0" borderId="8" xfId="12" applyFont="1" applyFill="1" applyBorder="1" applyAlignment="1">
      <alignment horizontal="center" vertical="center"/>
    </xf>
    <xf numFmtId="0" fontId="13" fillId="0" borderId="9" xfId="24" applyFont="1" applyBorder="1" applyAlignment="1">
      <alignment horizontal="center" vertical="center"/>
    </xf>
    <xf numFmtId="0" fontId="13" fillId="0" borderId="7" xfId="24" applyFont="1" applyBorder="1" applyAlignment="1">
      <alignment horizontal="center" vertical="center"/>
    </xf>
    <xf numFmtId="0" fontId="24" fillId="0" borderId="10" xfId="12" applyFont="1" applyFill="1" applyBorder="1" applyAlignment="1">
      <alignment horizontal="center" vertical="center"/>
    </xf>
    <xf numFmtId="0" fontId="16" fillId="0" borderId="11" xfId="12" applyFont="1" applyFill="1" applyBorder="1" applyAlignment="1">
      <alignment horizontal="center" vertical="center"/>
    </xf>
    <xf numFmtId="0" fontId="16" fillId="0" borderId="11" xfId="12" applyFont="1" applyFill="1" applyBorder="1" applyAlignment="1">
      <alignment horizontal="center" vertical="center" wrapText="1"/>
    </xf>
    <xf numFmtId="0" fontId="16" fillId="0" borderId="12" xfId="12" applyFont="1" applyFill="1" applyBorder="1" applyAlignment="1">
      <alignment horizontal="center" vertical="center"/>
    </xf>
    <xf numFmtId="0" fontId="16" fillId="0" borderId="13" xfId="12" applyFont="1" applyFill="1" applyBorder="1" applyAlignment="1">
      <alignment horizontal="center" vertical="center" wrapText="1"/>
    </xf>
    <xf numFmtId="0" fontId="16" fillId="0" borderId="1" xfId="12" applyFont="1" applyFill="1" applyBorder="1" applyAlignment="1">
      <alignment horizontal="center" vertical="center"/>
    </xf>
    <xf numFmtId="0" fontId="16" fillId="0" borderId="14" xfId="12" applyFont="1" applyFill="1" applyBorder="1" applyAlignment="1">
      <alignment horizontal="center" vertical="center"/>
    </xf>
    <xf numFmtId="0" fontId="16" fillId="0" borderId="3" xfId="12" applyFont="1" applyFill="1" applyBorder="1" applyAlignment="1">
      <alignment horizontal="center" vertical="center"/>
    </xf>
    <xf numFmtId="0" fontId="16" fillId="0" borderId="1" xfId="12" applyFont="1" applyFill="1" applyBorder="1" applyAlignment="1">
      <alignment horizontal="center" vertical="center" wrapText="1"/>
    </xf>
    <xf numFmtId="0" fontId="24" fillId="0" borderId="11" xfId="12" applyFont="1" applyFill="1" applyBorder="1" applyAlignment="1">
      <alignment horizontal="center" vertical="center"/>
    </xf>
    <xf numFmtId="0" fontId="16" fillId="0" borderId="1" xfId="12" applyFont="1" applyFill="1" applyBorder="1" applyAlignment="1">
      <alignment horizontal="left" vertical="center" wrapText="1"/>
    </xf>
    <xf numFmtId="0" fontId="13" fillId="0" borderId="1" xfId="12" applyFont="1" applyFill="1" applyBorder="1" applyAlignment="1">
      <alignment horizontal="left" vertical="center" wrapText="1"/>
    </xf>
    <xf numFmtId="0" fontId="13" fillId="0" borderId="14" xfId="12" applyFont="1" applyFill="1" applyBorder="1" applyAlignment="1">
      <alignment horizontal="left" vertical="center" wrapText="1"/>
    </xf>
    <xf numFmtId="0" fontId="16" fillId="0" borderId="3" xfId="12" applyFont="1" applyFill="1" applyBorder="1" applyAlignment="1">
      <alignment horizontal="left" vertical="center" wrapText="1"/>
    </xf>
    <xf numFmtId="0" fontId="24" fillId="0" borderId="1" xfId="12" applyFont="1" applyFill="1" applyBorder="1" applyAlignment="1">
      <alignment horizontal="center" vertical="center" wrapText="1"/>
    </xf>
    <xf numFmtId="0" fontId="13" fillId="0" borderId="1" xfId="12" applyFont="1" applyFill="1" applyBorder="1" applyAlignment="1">
      <alignment vertical="center" wrapText="1" shrinkToFit="1"/>
    </xf>
    <xf numFmtId="0" fontId="13" fillId="0" borderId="14" xfId="12" applyFont="1" applyFill="1" applyBorder="1" applyAlignment="1">
      <alignment vertical="center" wrapText="1" shrinkToFit="1"/>
    </xf>
    <xf numFmtId="0" fontId="24" fillId="0" borderId="1" xfId="12" applyFont="1" applyFill="1" applyBorder="1" applyAlignment="1">
      <alignment horizontal="center" vertical="center" shrinkToFit="1"/>
    </xf>
    <xf numFmtId="0" fontId="16" fillId="0" borderId="1" xfId="12" applyFont="1" applyFill="1" applyBorder="1" applyAlignment="1">
      <alignment vertical="center" wrapText="1" shrinkToFit="1"/>
    </xf>
    <xf numFmtId="0" fontId="23" fillId="0" borderId="1" xfId="12" applyFont="1" applyFill="1" applyBorder="1" applyAlignment="1">
      <alignment vertical="center" wrapText="1" shrinkToFit="1"/>
    </xf>
    <xf numFmtId="0" fontId="13" fillId="0" borderId="2" xfId="12" applyFont="1" applyBorder="1" applyAlignment="1">
      <alignment vertical="center" wrapText="1" shrinkToFit="1"/>
    </xf>
    <xf numFmtId="0" fontId="13" fillId="0" borderId="3" xfId="12" applyFont="1" applyBorder="1" applyAlignment="1">
      <alignment vertical="center" wrapText="1" shrinkToFit="1"/>
    </xf>
    <xf numFmtId="0" fontId="16" fillId="0" borderId="3" xfId="12" applyFont="1" applyFill="1" applyBorder="1" applyAlignment="1">
      <alignment vertical="center" wrapText="1" shrinkToFit="1"/>
    </xf>
    <xf numFmtId="0" fontId="13" fillId="0" borderId="1" xfId="12" applyFont="1" applyFill="1" applyBorder="1" applyAlignment="1">
      <alignment vertical="center" wrapText="1"/>
    </xf>
    <xf numFmtId="0" fontId="16" fillId="0" borderId="0" xfId="12" applyFont="1" applyAlignment="1">
      <alignment vertical="center" shrinkToFit="1"/>
    </xf>
    <xf numFmtId="0" fontId="25" fillId="0" borderId="0" xfId="12" applyFont="1" applyAlignment="1">
      <alignment vertical="center"/>
    </xf>
    <xf numFmtId="0" fontId="25" fillId="0" borderId="0" xfId="12" applyFont="1" applyAlignment="1">
      <alignment horizontal="center" vertical="center"/>
    </xf>
    <xf numFmtId="0" fontId="2" fillId="0" borderId="0" xfId="8" applyProtection="1"/>
    <xf numFmtId="0" fontId="2" fillId="0" borderId="0" xfId="8" applyFont="1" applyAlignment="1" applyProtection="1">
      <alignment horizontal="right"/>
    </xf>
    <xf numFmtId="0" fontId="2" fillId="0" borderId="0" xfId="8" applyFont="1" applyAlignment="1" applyProtection="1">
      <alignment horizontal="center"/>
    </xf>
    <xf numFmtId="0" fontId="2" fillId="0" borderId="0" xfId="8" applyFont="1" applyAlignment="1" applyProtection="1">
      <alignment horizontal="left"/>
    </xf>
    <xf numFmtId="0" fontId="27" fillId="0" borderId="5" xfId="8" applyFont="1" applyBorder="1" applyAlignment="1" applyProtection="1">
      <alignment horizontal="center"/>
    </xf>
    <xf numFmtId="58" fontId="2" fillId="0" borderId="0" xfId="8" applyNumberFormat="1" applyAlignment="1" applyProtection="1">
      <alignment horizontal="left" vertical="center"/>
    </xf>
    <xf numFmtId="3" fontId="2" fillId="0" borderId="5" xfId="8" applyNumberFormat="1" applyFont="1" applyFill="1" applyBorder="1" applyAlignment="1" applyProtection="1">
      <alignment horizontal="center"/>
    </xf>
    <xf numFmtId="0" fontId="2" fillId="0" borderId="0" xfId="8" applyAlignment="1" applyProtection="1">
      <alignment horizontal="left" vertical="center"/>
    </xf>
    <xf numFmtId="176" fontId="28" fillId="4" borderId="0" xfId="8" applyNumberFormat="1" applyFont="1" applyFill="1" applyAlignment="1" applyProtection="1">
      <alignment horizontal="center" vertical="center"/>
      <protection locked="0"/>
    </xf>
    <xf numFmtId="0" fontId="2" fillId="0" borderId="0" xfId="8" applyAlignment="1" applyProtection="1">
      <alignment vertical="center"/>
    </xf>
    <xf numFmtId="0" fontId="2" fillId="0" borderId="15" xfId="8" applyBorder="1" applyAlignment="1" applyProtection="1">
      <alignment horizontal="center"/>
    </xf>
    <xf numFmtId="0" fontId="7" fillId="0" borderId="16" xfId="8" applyFont="1" applyBorder="1" applyAlignment="1" applyProtection="1">
      <alignment horizontal="left"/>
    </xf>
    <xf numFmtId="0" fontId="7" fillId="0" borderId="17" xfId="8" applyFont="1" applyBorder="1" applyAlignment="1" applyProtection="1">
      <alignment horizontal="left"/>
    </xf>
    <xf numFmtId="0" fontId="7" fillId="0" borderId="17" xfId="8" applyFont="1" applyBorder="1" applyAlignment="1" applyProtection="1">
      <alignment horizontal="center"/>
    </xf>
    <xf numFmtId="0" fontId="2" fillId="0" borderId="18" xfId="8" applyFont="1" applyBorder="1" applyAlignment="1" applyProtection="1"/>
    <xf numFmtId="0" fontId="7" fillId="0" borderId="19" xfId="8" applyFont="1" applyBorder="1" applyAlignment="1" applyProtection="1">
      <alignment horizontal="left"/>
    </xf>
    <xf numFmtId="0" fontId="7" fillId="0" borderId="20" xfId="8" applyFont="1" applyBorder="1" applyAlignment="1" applyProtection="1">
      <alignment horizontal="left"/>
    </xf>
    <xf numFmtId="0" fontId="7" fillId="0" borderId="21" xfId="8" applyFont="1" applyBorder="1" applyAlignment="1" applyProtection="1">
      <alignment horizontal="center"/>
    </xf>
    <xf numFmtId="0" fontId="7" fillId="0" borderId="21" xfId="8" applyFont="1" applyBorder="1" applyAlignment="1" applyProtection="1">
      <alignment horizontal="center" wrapText="1"/>
    </xf>
    <xf numFmtId="0" fontId="7" fillId="0" borderId="3" xfId="8" applyFont="1" applyBorder="1" applyAlignment="1" applyProtection="1">
      <alignment horizontal="center" wrapText="1"/>
    </xf>
    <xf numFmtId="0" fontId="2" fillId="0" borderId="18" xfId="8" applyFont="1" applyBorder="1" applyAlignment="1" applyProtection="1">
      <alignment horizontal="left" vertical="center"/>
    </xf>
    <xf numFmtId="0" fontId="2" fillId="0" borderId="22" xfId="8" applyFont="1" applyBorder="1" applyAlignment="1" applyProtection="1">
      <alignment horizontal="center" vertical="center"/>
    </xf>
    <xf numFmtId="0" fontId="2" fillId="0" borderId="23" xfId="8" applyBorder="1" applyAlignment="1" applyProtection="1">
      <alignment horizontal="center" vertical="center"/>
    </xf>
    <xf numFmtId="0" fontId="2" fillId="0" borderId="24" xfId="8" applyBorder="1" applyAlignment="1" applyProtection="1">
      <alignment horizontal="center"/>
    </xf>
    <xf numFmtId="177" fontId="2" fillId="2" borderId="16" xfId="8" applyNumberFormat="1" applyFont="1" applyFill="1" applyBorder="1" applyAlignment="1" applyProtection="1">
      <alignment horizontal="center"/>
      <protection locked="0"/>
    </xf>
    <xf numFmtId="178" fontId="7" fillId="3" borderId="21" xfId="8" applyNumberFormat="1" applyFont="1" applyFill="1" applyBorder="1" applyAlignment="1" applyProtection="1">
      <alignment horizontal="center" vertical="center"/>
    </xf>
    <xf numFmtId="178" fontId="7" fillId="0" borderId="25" xfId="8" applyNumberFormat="1" applyFont="1" applyBorder="1" applyAlignment="1" applyProtection="1">
      <alignment horizontal="center" vertical="center"/>
    </xf>
    <xf numFmtId="0" fontId="22" fillId="5" borderId="26" xfId="8" applyFont="1" applyFill="1" applyBorder="1" applyAlignment="1" applyProtection="1">
      <alignment horizontal="center" vertical="center"/>
    </xf>
    <xf numFmtId="179" fontId="9" fillId="3" borderId="0" xfId="8" applyNumberFormat="1" applyFont="1" applyFill="1" applyAlignment="1" applyProtection="1">
      <alignment horizontal="center" vertical="center"/>
    </xf>
    <xf numFmtId="0" fontId="9" fillId="6" borderId="0" xfId="8" applyFont="1" applyFill="1" applyAlignment="1" applyProtection="1">
      <alignment horizontal="center" vertical="center"/>
    </xf>
    <xf numFmtId="0" fontId="9" fillId="6" borderId="0" xfId="8" applyFont="1" applyFill="1" applyAlignment="1" applyProtection="1">
      <alignment horizontal="left" vertical="center" wrapText="1"/>
    </xf>
    <xf numFmtId="0" fontId="9" fillId="6" borderId="0" xfId="8" applyFont="1" applyFill="1" applyAlignment="1" applyProtection="1">
      <alignment vertical="center"/>
    </xf>
    <xf numFmtId="0" fontId="9" fillId="6" borderId="0" xfId="8" quotePrefix="1" applyFont="1" applyFill="1" applyAlignment="1" applyProtection="1">
      <alignment vertical="center"/>
      <protection locked="0"/>
    </xf>
    <xf numFmtId="178" fontId="7" fillId="0" borderId="0" xfId="8" applyNumberFormat="1" applyFont="1" applyAlignment="1" applyProtection="1">
      <alignment horizontal="center" vertical="center"/>
    </xf>
    <xf numFmtId="0" fontId="29" fillId="0" borderId="0" xfId="8" applyFont="1" applyAlignment="1" applyProtection="1">
      <alignment vertical="center"/>
    </xf>
    <xf numFmtId="0" fontId="29" fillId="0" borderId="0" xfId="8" applyFont="1" applyAlignment="1" applyProtection="1">
      <alignment vertical="center" wrapText="1"/>
    </xf>
    <xf numFmtId="0" fontId="29" fillId="0" borderId="0" xfId="8" applyFont="1" applyProtection="1"/>
    <xf numFmtId="0" fontId="7" fillId="0" borderId="0" xfId="8" applyFont="1" applyAlignment="1" applyProtection="1">
      <alignment vertical="center"/>
    </xf>
    <xf numFmtId="0" fontId="2" fillId="2" borderId="0" xfId="8" applyNumberFormat="1" applyFont="1" applyFill="1" applyAlignment="1" applyProtection="1">
      <alignment horizontal="center" vertical="center"/>
      <protection locked="0"/>
    </xf>
    <xf numFmtId="58" fontId="2" fillId="0" borderId="27" xfId="8" applyNumberFormat="1" applyBorder="1" applyAlignment="1" applyProtection="1">
      <alignment horizontal="left" vertical="center"/>
    </xf>
    <xf numFmtId="0" fontId="27" fillId="0" borderId="0" xfId="8" applyFont="1" applyAlignment="1" applyProtection="1">
      <alignment horizontal="left" vertical="center"/>
    </xf>
    <xf numFmtId="0" fontId="2" fillId="0" borderId="28" xfId="8" applyBorder="1" applyAlignment="1" applyProtection="1">
      <alignment horizontal="center"/>
    </xf>
    <xf numFmtId="0" fontId="7" fillId="0" borderId="3" xfId="8" applyFont="1" applyBorder="1" applyAlignment="1" applyProtection="1">
      <alignment horizontal="left"/>
    </xf>
    <xf numFmtId="0" fontId="7" fillId="0" borderId="29" xfId="8" applyFont="1" applyBorder="1" applyAlignment="1" applyProtection="1">
      <alignment horizontal="left"/>
    </xf>
    <xf numFmtId="0" fontId="7" fillId="0" borderId="29" xfId="8" applyFont="1" applyBorder="1" applyAlignment="1" applyProtection="1">
      <alignment horizontal="center"/>
    </xf>
    <xf numFmtId="0" fontId="7" fillId="0" borderId="1" xfId="8" applyFont="1" applyBorder="1" applyAlignment="1" applyProtection="1">
      <alignment horizontal="left"/>
    </xf>
    <xf numFmtId="0" fontId="7" fillId="0" borderId="30" xfId="8" applyFont="1" applyBorder="1" applyAlignment="1" applyProtection="1">
      <alignment horizontal="left"/>
    </xf>
    <xf numFmtId="0" fontId="7" fillId="0" borderId="31" xfId="8" applyFont="1" applyBorder="1" applyAlignment="1" applyProtection="1">
      <alignment horizontal="center"/>
    </xf>
    <xf numFmtId="0" fontId="7" fillId="0" borderId="3" xfId="8" applyFont="1" applyBorder="1" applyAlignment="1" applyProtection="1">
      <alignment horizontal="center"/>
    </xf>
    <xf numFmtId="0" fontId="2" fillId="0" borderId="32" xfId="8" applyBorder="1" applyAlignment="1" applyProtection="1">
      <alignment horizontal="center" vertical="center"/>
    </xf>
    <xf numFmtId="0" fontId="2" fillId="0" borderId="33" xfId="8" applyBorder="1" applyAlignment="1" applyProtection="1">
      <alignment horizontal="center" vertical="center"/>
    </xf>
    <xf numFmtId="0" fontId="27" fillId="0" borderId="34" xfId="8" applyFont="1" applyBorder="1" applyAlignment="1" applyProtection="1">
      <alignment horizontal="left"/>
    </xf>
    <xf numFmtId="38" fontId="2" fillId="2" borderId="35" xfId="2" applyFont="1" applyFill="1" applyBorder="1" applyAlignment="1" applyProtection="1">
      <alignment horizontal="right"/>
      <protection locked="0"/>
    </xf>
    <xf numFmtId="38" fontId="7" fillId="3" borderId="36" xfId="8" applyNumberFormat="1" applyFont="1" applyFill="1" applyBorder="1" applyAlignment="1" applyProtection="1">
      <alignment horizontal="right" vertical="center"/>
    </xf>
    <xf numFmtId="38" fontId="7" fillId="0" borderId="25" xfId="8" applyNumberFormat="1" applyFont="1" applyBorder="1" applyAlignment="1" applyProtection="1">
      <alignment horizontal="right" vertical="center"/>
    </xf>
    <xf numFmtId="0" fontId="22" fillId="5" borderId="26" xfId="8" applyFont="1" applyFill="1" applyBorder="1" applyAlignment="1" applyProtection="1">
      <alignment vertical="center"/>
    </xf>
    <xf numFmtId="38" fontId="7" fillId="0" borderId="0" xfId="8" applyNumberFormat="1" applyFont="1" applyAlignment="1" applyProtection="1">
      <alignment horizontal="right" vertical="center"/>
    </xf>
    <xf numFmtId="58" fontId="2" fillId="0" borderId="0" xfId="8" applyNumberFormat="1" applyAlignment="1" applyProtection="1">
      <alignment horizontal="right" vertical="center"/>
    </xf>
    <xf numFmtId="0" fontId="27" fillId="0" borderId="0" xfId="8" applyFont="1" applyAlignment="1" applyProtection="1">
      <alignment horizontal="right" vertical="center" indent="1"/>
    </xf>
    <xf numFmtId="0" fontId="2" fillId="0" borderId="36" xfId="8" applyBorder="1" applyAlignment="1" applyProtection="1">
      <alignment horizontal="center"/>
    </xf>
    <xf numFmtId="3" fontId="7" fillId="2" borderId="3" xfId="8" applyNumberFormat="1" applyFont="1" applyFill="1" applyBorder="1" applyAlignment="1" applyProtection="1">
      <alignment horizontal="right"/>
      <protection locked="0"/>
    </xf>
    <xf numFmtId="3" fontId="7" fillId="4" borderId="29" xfId="8" applyNumberFormat="1" applyFont="1" applyFill="1" applyBorder="1" applyAlignment="1" applyProtection="1">
      <alignment horizontal="right"/>
      <protection locked="0"/>
    </xf>
    <xf numFmtId="3" fontId="7" fillId="3" borderId="29" xfId="8" applyNumberFormat="1" applyFont="1" applyFill="1" applyBorder="1" applyAlignment="1" applyProtection="1">
      <alignment horizontal="right"/>
    </xf>
    <xf numFmtId="0" fontId="2" fillId="0" borderId="18" xfId="8" applyBorder="1" applyProtection="1"/>
    <xf numFmtId="3" fontId="7" fillId="3" borderId="32" xfId="8" applyNumberFormat="1" applyFont="1" applyFill="1" applyBorder="1" applyAlignment="1" applyProtection="1">
      <alignment horizontal="right"/>
    </xf>
    <xf numFmtId="3" fontId="7" fillId="3" borderId="1" xfId="8" applyNumberFormat="1" applyFont="1" applyFill="1" applyBorder="1" applyAlignment="1" applyProtection="1">
      <alignment horizontal="right"/>
    </xf>
    <xf numFmtId="3" fontId="7" fillId="3" borderId="6" xfId="8" applyNumberFormat="1" applyFont="1" applyFill="1" applyBorder="1" applyAlignment="1" applyProtection="1">
      <alignment horizontal="right"/>
    </xf>
    <xf numFmtId="3" fontId="7" fillId="3" borderId="33" xfId="8" applyNumberFormat="1" applyFont="1" applyFill="1" applyBorder="1" applyAlignment="1" applyProtection="1">
      <alignment horizontal="right"/>
    </xf>
    <xf numFmtId="38" fontId="7" fillId="3" borderId="31" xfId="2" applyFont="1" applyFill="1" applyBorder="1" applyAlignment="1" applyProtection="1">
      <alignment horizontal="right"/>
    </xf>
    <xf numFmtId="3" fontId="7" fillId="3" borderId="36" xfId="8" applyNumberFormat="1" applyFont="1" applyFill="1" applyBorder="1" applyAlignment="1" applyProtection="1">
      <alignment horizontal="right"/>
    </xf>
    <xf numFmtId="0" fontId="7" fillId="0" borderId="37" xfId="8" applyFont="1" applyBorder="1" applyAlignment="1" applyProtection="1">
      <alignment horizontal="center"/>
    </xf>
    <xf numFmtId="0" fontId="2" fillId="0" borderId="29" xfId="8" applyBorder="1" applyAlignment="1" applyProtection="1">
      <alignment horizontal="center" vertical="center"/>
    </xf>
    <xf numFmtId="0" fontId="2" fillId="0" borderId="34" xfId="8" applyBorder="1" applyProtection="1"/>
    <xf numFmtId="38" fontId="2" fillId="3" borderId="3" xfId="2" applyFont="1" applyFill="1" applyBorder="1" applyAlignment="1" applyProtection="1">
      <alignment horizontal="right"/>
    </xf>
    <xf numFmtId="0" fontId="27" fillId="0" borderId="0" xfId="8" applyFont="1" applyAlignment="1" applyProtection="1">
      <alignment horizontal="right" vertical="center" indent="1" shrinkToFit="1"/>
    </xf>
    <xf numFmtId="0" fontId="2" fillId="0" borderId="38" xfId="8" applyBorder="1" applyAlignment="1" applyProtection="1">
      <alignment horizontal="center"/>
    </xf>
    <xf numFmtId="0" fontId="7" fillId="2" borderId="35" xfId="8" applyFont="1" applyFill="1" applyBorder="1" applyAlignment="1" applyProtection="1">
      <alignment horizontal="right"/>
      <protection locked="0"/>
    </xf>
    <xf numFmtId="0" fontId="7" fillId="4" borderId="33" xfId="8" applyFont="1" applyFill="1" applyBorder="1" applyAlignment="1" applyProtection="1">
      <alignment horizontal="right"/>
      <protection locked="0"/>
    </xf>
    <xf numFmtId="0" fontId="7" fillId="3" borderId="33" xfId="8" applyFont="1" applyFill="1" applyBorder="1" applyAlignment="1" applyProtection="1">
      <alignment horizontal="right"/>
    </xf>
    <xf numFmtId="3" fontId="7" fillId="3" borderId="39" xfId="8" applyNumberFormat="1" applyFont="1" applyFill="1" applyBorder="1" applyAlignment="1" applyProtection="1">
      <alignment horizontal="right"/>
    </xf>
    <xf numFmtId="3" fontId="7" fillId="3" borderId="10" xfId="8" applyNumberFormat="1" applyFont="1" applyFill="1" applyBorder="1" applyAlignment="1" applyProtection="1">
      <alignment horizontal="right"/>
    </xf>
    <xf numFmtId="3" fontId="7" fillId="3" borderId="30" xfId="8" applyNumberFormat="1" applyFont="1" applyFill="1" applyBorder="1" applyAlignment="1" applyProtection="1">
      <alignment horizontal="right"/>
    </xf>
    <xf numFmtId="38" fontId="7" fillId="3" borderId="36" xfId="2" applyFont="1" applyFill="1" applyBorder="1" applyAlignment="1" applyProtection="1">
      <alignment horizontal="right"/>
    </xf>
    <xf numFmtId="3" fontId="7" fillId="3" borderId="28" xfId="8" applyNumberFormat="1" applyFont="1" applyFill="1" applyBorder="1" applyAlignment="1" applyProtection="1">
      <alignment horizontal="right"/>
    </xf>
    <xf numFmtId="3" fontId="7" fillId="3" borderId="13" xfId="8" applyNumberFormat="1" applyFont="1" applyFill="1" applyBorder="1" applyAlignment="1" applyProtection="1">
      <alignment horizontal="right"/>
    </xf>
    <xf numFmtId="0" fontId="2" fillId="0" borderId="39" xfId="8" applyBorder="1" applyAlignment="1" applyProtection="1">
      <alignment horizontal="center" vertical="center"/>
    </xf>
    <xf numFmtId="0" fontId="27" fillId="0" borderId="32" xfId="8" applyFont="1" applyBorder="1" applyAlignment="1" applyProtection="1">
      <alignment horizontal="left"/>
    </xf>
    <xf numFmtId="38" fontId="2" fillId="3" borderId="6" xfId="2" applyFont="1" applyFill="1" applyBorder="1" applyAlignment="1" applyProtection="1">
      <alignment horizontal="right"/>
    </xf>
    <xf numFmtId="0" fontId="2" fillId="4" borderId="0" xfId="8" applyNumberFormat="1" applyFont="1" applyFill="1" applyAlignment="1" applyProtection="1">
      <alignment horizontal="right" vertical="center"/>
      <protection locked="0"/>
    </xf>
    <xf numFmtId="0" fontId="2" fillId="2" borderId="0" xfId="8" applyFont="1" applyFill="1" applyAlignment="1" applyProtection="1">
      <alignment horizontal="left" vertical="center" shrinkToFit="1"/>
      <protection locked="0"/>
    </xf>
    <xf numFmtId="0" fontId="7" fillId="2" borderId="3" xfId="8" applyFont="1" applyFill="1" applyBorder="1" applyAlignment="1" applyProtection="1">
      <alignment horizontal="left" wrapText="1" shrinkToFit="1"/>
      <protection locked="0"/>
    </xf>
    <xf numFmtId="0" fontId="7" fillId="2" borderId="29" xfId="8" applyFont="1" applyFill="1" applyBorder="1" applyAlignment="1" applyProtection="1">
      <alignment horizontal="left" wrapText="1" shrinkToFit="1"/>
      <protection locked="0"/>
    </xf>
    <xf numFmtId="0" fontId="7" fillId="0" borderId="29" xfId="8" applyFont="1" applyBorder="1" applyAlignment="1" applyProtection="1">
      <alignment horizontal="left" wrapText="1"/>
    </xf>
    <xf numFmtId="0" fontId="7" fillId="4" borderId="32" xfId="8" applyFont="1" applyFill="1" applyBorder="1" applyAlignment="1" applyProtection="1">
      <alignment horizontal="left" shrinkToFit="1"/>
      <protection locked="0"/>
    </xf>
    <xf numFmtId="0" fontId="7" fillId="4" borderId="6" xfId="8" applyFont="1" applyFill="1" applyBorder="1" applyAlignment="1" applyProtection="1">
      <alignment horizontal="left" shrinkToFit="1"/>
      <protection locked="0"/>
    </xf>
    <xf numFmtId="0" fontId="7" fillId="4" borderId="1" xfId="8" applyFont="1" applyFill="1" applyBorder="1" applyAlignment="1" applyProtection="1">
      <alignment horizontal="left" shrinkToFit="1"/>
      <protection locked="0"/>
    </xf>
    <xf numFmtId="0" fontId="7" fillId="0" borderId="36" xfId="8" applyFont="1" applyBorder="1" applyAlignment="1" applyProtection="1">
      <alignment horizontal="left" shrinkToFit="1"/>
    </xf>
    <xf numFmtId="49" fontId="7" fillId="0" borderId="38" xfId="8" applyNumberFormat="1" applyFont="1" applyBorder="1" applyAlignment="1" applyProtection="1">
      <alignment horizontal="left" vertical="center" wrapText="1"/>
    </xf>
    <xf numFmtId="0" fontId="30" fillId="0" borderId="37" xfId="8" applyFont="1" applyBorder="1" applyAlignment="1" applyProtection="1">
      <alignment horizontal="right" shrinkToFit="1"/>
    </xf>
    <xf numFmtId="0" fontId="2" fillId="0" borderId="34" xfId="8" applyBorder="1" applyAlignment="1" applyProtection="1">
      <alignment horizontal="center" vertical="center"/>
    </xf>
    <xf numFmtId="38" fontId="2" fillId="3" borderId="1" xfId="2" applyFont="1" applyFill="1" applyBorder="1" applyAlignment="1" applyProtection="1">
      <alignment horizontal="right"/>
    </xf>
    <xf numFmtId="38" fontId="7" fillId="0" borderId="25" xfId="8" applyNumberFormat="1" applyFont="1" applyFill="1" applyBorder="1" applyAlignment="1" applyProtection="1">
      <alignment horizontal="left" vertical="center"/>
    </xf>
    <xf numFmtId="0" fontId="9" fillId="6" borderId="0" xfId="8" applyFont="1" applyFill="1" applyAlignment="1" applyProtection="1">
      <alignment horizontal="left" vertical="center"/>
    </xf>
    <xf numFmtId="0" fontId="2" fillId="0" borderId="0" xfId="8" applyFont="1" applyFill="1" applyAlignment="1" applyProtection="1">
      <alignment horizontal="left" vertical="center" shrinkToFit="1"/>
    </xf>
    <xf numFmtId="0" fontId="2" fillId="0" borderId="40" xfId="8" applyBorder="1" applyAlignment="1" applyProtection="1">
      <alignment horizontal="center"/>
    </xf>
    <xf numFmtId="0" fontId="7" fillId="2" borderId="41" xfId="8" applyFont="1" applyFill="1" applyBorder="1" applyAlignment="1" applyProtection="1">
      <alignment horizontal="left" wrapText="1" shrinkToFit="1"/>
      <protection locked="0"/>
    </xf>
    <xf numFmtId="0" fontId="7" fillId="2" borderId="42" xfId="8" applyFont="1" applyFill="1" applyBorder="1" applyAlignment="1" applyProtection="1">
      <alignment horizontal="left" wrapText="1" shrinkToFit="1"/>
      <protection locked="0"/>
    </xf>
    <xf numFmtId="0" fontId="7" fillId="0" borderId="42" xfId="8" applyFont="1" applyBorder="1" applyAlignment="1" applyProtection="1">
      <alignment horizontal="left"/>
    </xf>
    <xf numFmtId="0" fontId="7" fillId="4" borderId="43" xfId="8" applyFont="1" applyFill="1" applyBorder="1" applyAlignment="1" applyProtection="1">
      <alignment horizontal="left" shrinkToFit="1"/>
      <protection locked="0"/>
    </xf>
    <xf numFmtId="0" fontId="7" fillId="4" borderId="44" xfId="8" applyFont="1" applyFill="1" applyBorder="1" applyAlignment="1" applyProtection="1">
      <alignment horizontal="left" shrinkToFit="1"/>
      <protection locked="0"/>
    </xf>
    <xf numFmtId="0" fontId="7" fillId="4" borderId="45" xfId="8" applyFont="1" applyFill="1" applyBorder="1" applyAlignment="1" applyProtection="1">
      <alignment horizontal="left" shrinkToFit="1"/>
      <protection locked="0"/>
    </xf>
    <xf numFmtId="0" fontId="7" fillId="0" borderId="40" xfId="8" applyFont="1" applyBorder="1" applyAlignment="1" applyProtection="1">
      <alignment horizontal="left" shrinkToFit="1"/>
    </xf>
    <xf numFmtId="180" fontId="7" fillId="4" borderId="40" xfId="8" applyNumberFormat="1" applyFont="1" applyFill="1" applyBorder="1" applyAlignment="1" applyProtection="1">
      <alignment horizontal="right"/>
      <protection locked="0"/>
    </xf>
    <xf numFmtId="180" fontId="7" fillId="4" borderId="13" xfId="8" applyNumberFormat="1" applyFont="1" applyFill="1" applyBorder="1" applyAlignment="1" applyProtection="1">
      <alignment horizontal="right"/>
      <protection locked="0"/>
    </xf>
    <xf numFmtId="0" fontId="2" fillId="0" borderId="46" xfId="8" applyBorder="1" applyAlignment="1" applyProtection="1">
      <alignment horizontal="center" vertical="center"/>
    </xf>
    <xf numFmtId="0" fontId="2" fillId="0" borderId="42" xfId="8" applyBorder="1" applyAlignment="1" applyProtection="1">
      <alignment horizontal="center" vertical="center"/>
    </xf>
    <xf numFmtId="0" fontId="27" fillId="0" borderId="46" xfId="8" applyFont="1" applyBorder="1" applyAlignment="1" applyProtection="1">
      <alignment horizontal="left"/>
    </xf>
    <xf numFmtId="38" fontId="2" fillId="3" borderId="41" xfId="2" applyFont="1" applyFill="1" applyBorder="1" applyAlignment="1" applyProtection="1">
      <alignment horizontal="right"/>
    </xf>
    <xf numFmtId="38" fontId="2" fillId="3" borderId="45" xfId="2" applyFont="1" applyFill="1" applyBorder="1" applyAlignment="1" applyProtection="1">
      <alignment horizontal="right"/>
    </xf>
    <xf numFmtId="38" fontId="7" fillId="3" borderId="47" xfId="8" applyNumberFormat="1" applyFont="1" applyFill="1" applyBorder="1" applyAlignment="1" applyProtection="1">
      <alignment horizontal="right" vertical="center"/>
    </xf>
    <xf numFmtId="0" fontId="22" fillId="0" borderId="26" xfId="8" applyFont="1" applyBorder="1" applyAlignment="1" applyProtection="1">
      <alignment vertical="center"/>
    </xf>
    <xf numFmtId="0" fontId="9" fillId="0" borderId="0" xfId="8" applyFont="1" applyAlignment="1" applyProtection="1">
      <alignment vertical="center"/>
    </xf>
    <xf numFmtId="0" fontId="9" fillId="0" borderId="0" xfId="8" applyFont="1" applyAlignment="1" applyProtection="1">
      <alignment horizontal="left" vertical="center"/>
    </xf>
    <xf numFmtId="0" fontId="31" fillId="0" borderId="0" xfId="8" applyFont="1" applyFill="1" applyProtection="1"/>
    <xf numFmtId="0" fontId="2" fillId="0" borderId="0" xfId="8" applyFont="1" applyFill="1" applyAlignment="1" applyProtection="1">
      <alignment horizontal="center" vertical="center"/>
    </xf>
    <xf numFmtId="0" fontId="27" fillId="0" borderId="0" xfId="8" applyFont="1" applyFill="1" applyAlignment="1" applyProtection="1">
      <alignment horizontal="left"/>
    </xf>
    <xf numFmtId="38" fontId="2" fillId="0" borderId="0" xfId="2" applyFont="1" applyFill="1" applyAlignment="1" applyProtection="1">
      <alignment horizontal="right"/>
    </xf>
    <xf numFmtId="0" fontId="7" fillId="0" borderId="0" xfId="0" applyFont="1" applyBorder="1" applyAlignment="1" applyProtection="1">
      <alignment horizontal="center" vertical="center"/>
    </xf>
    <xf numFmtId="0" fontId="7" fillId="0" borderId="0" xfId="8" applyFont="1" applyBorder="1" applyAlignment="1" applyProtection="1">
      <alignment horizontal="left" shrinkToFit="1"/>
    </xf>
    <xf numFmtId="0" fontId="7" fillId="0" borderId="0" xfId="0" applyFont="1" applyBorder="1" applyProtection="1">
      <alignment vertical="center"/>
    </xf>
    <xf numFmtId="0" fontId="32" fillId="0" borderId="48" xfId="0" applyFont="1" applyBorder="1" applyAlignment="1" applyProtection="1">
      <alignment horizontal="center" vertical="center"/>
    </xf>
    <xf numFmtId="0" fontId="25" fillId="0" borderId="49" xfId="8" applyFont="1" applyBorder="1" applyAlignment="1" applyProtection="1">
      <alignment horizontal="center" vertical="center"/>
    </xf>
    <xf numFmtId="0" fontId="2" fillId="0" borderId="50" xfId="8" applyFont="1" applyBorder="1" applyAlignment="1" applyProtection="1">
      <alignment horizontal="center" vertical="center"/>
    </xf>
    <xf numFmtId="0" fontId="32" fillId="2" borderId="51" xfId="8" applyFont="1" applyFill="1" applyBorder="1" applyAlignment="1" applyProtection="1">
      <alignment horizontal="center"/>
      <protection locked="0"/>
    </xf>
    <xf numFmtId="0" fontId="32" fillId="2" borderId="52" xfId="8" applyFont="1" applyFill="1" applyBorder="1" applyAlignment="1" applyProtection="1">
      <alignment horizontal="center"/>
      <protection locked="0"/>
    </xf>
    <xf numFmtId="38" fontId="32" fillId="3" borderId="53" xfId="30" applyFont="1" applyFill="1" applyBorder="1" applyAlignment="1" applyProtection="1">
      <alignment horizontal="center"/>
    </xf>
    <xf numFmtId="0" fontId="33" fillId="3" borderId="54" xfId="8" applyFont="1" applyFill="1" applyBorder="1" applyAlignment="1" applyProtection="1">
      <alignment horizontal="center" vertical="center"/>
    </xf>
    <xf numFmtId="0" fontId="33" fillId="3" borderId="55" xfId="8" applyFont="1" applyFill="1" applyBorder="1" applyAlignment="1" applyProtection="1">
      <alignment horizontal="center" vertical="center"/>
    </xf>
    <xf numFmtId="0" fontId="33" fillId="3" borderId="53" xfId="8" applyFont="1" applyFill="1" applyBorder="1" applyAlignment="1" applyProtection="1">
      <alignment horizontal="center" vertical="center"/>
    </xf>
    <xf numFmtId="0" fontId="2" fillId="0" borderId="0" xfId="8" applyFont="1" applyBorder="1" applyAlignment="1" applyProtection="1">
      <alignment horizontal="left"/>
    </xf>
    <xf numFmtId="0" fontId="32" fillId="0" borderId="56" xfId="0" applyFont="1" applyBorder="1" applyAlignment="1" applyProtection="1">
      <alignment horizontal="center" vertical="center"/>
    </xf>
    <xf numFmtId="0" fontId="25" fillId="0" borderId="57" xfId="8" applyFont="1" applyBorder="1" applyAlignment="1" applyProtection="1">
      <alignment horizontal="center" vertical="center"/>
    </xf>
    <xf numFmtId="0" fontId="2" fillId="0" borderId="56" xfId="8" applyFont="1" applyBorder="1" applyAlignment="1" applyProtection="1">
      <alignment horizontal="center" vertical="center"/>
    </xf>
    <xf numFmtId="0" fontId="32" fillId="0" borderId="10" xfId="8" applyFont="1" applyBorder="1" applyAlignment="1" applyProtection="1">
      <alignment horizontal="center"/>
    </xf>
    <xf numFmtId="0" fontId="32" fillId="0" borderId="56" xfId="8" applyFont="1" applyBorder="1" applyAlignment="1" applyProtection="1">
      <alignment horizontal="center"/>
    </xf>
    <xf numFmtId="0" fontId="32" fillId="0" borderId="58" xfId="8" applyFont="1" applyBorder="1" applyAlignment="1" applyProtection="1">
      <alignment horizontal="center"/>
    </xf>
    <xf numFmtId="38" fontId="32" fillId="0" borderId="18" xfId="30" applyFont="1" applyBorder="1" applyAlignment="1" applyProtection="1">
      <alignment horizontal="center"/>
    </xf>
    <xf numFmtId="0" fontId="33" fillId="3" borderId="25" xfId="8" applyFont="1" applyFill="1" applyBorder="1" applyAlignment="1" applyProtection="1">
      <alignment horizontal="center" vertical="center"/>
    </xf>
    <xf numFmtId="0" fontId="33" fillId="3" borderId="0" xfId="8" applyFont="1" applyFill="1" applyBorder="1" applyAlignment="1" applyProtection="1">
      <alignment horizontal="center" vertical="center"/>
    </xf>
    <xf numFmtId="0" fontId="33" fillId="3" borderId="18" xfId="8" applyFont="1" applyFill="1" applyBorder="1" applyAlignment="1" applyProtection="1">
      <alignment horizontal="center" vertical="center"/>
    </xf>
    <xf numFmtId="0" fontId="7" fillId="0" borderId="0" xfId="0" applyFont="1" applyBorder="1" applyAlignment="1" applyProtection="1">
      <alignment horizontal="centerContinuous" vertical="center"/>
    </xf>
    <xf numFmtId="0" fontId="7" fillId="0" borderId="0" xfId="0" applyFont="1" applyFill="1" applyBorder="1" applyAlignment="1" applyProtection="1">
      <alignment horizontal="center" vertical="center" shrinkToFit="1"/>
    </xf>
    <xf numFmtId="38" fontId="34" fillId="0" borderId="0" xfId="30" applyFont="1" applyFill="1" applyBorder="1" applyAlignment="1" applyProtection="1">
      <alignment horizontal="right" vertical="center" shrinkToFit="1"/>
    </xf>
    <xf numFmtId="38" fontId="34" fillId="0" borderId="0" xfId="30" applyFont="1" applyFill="1" applyBorder="1" applyAlignment="1" applyProtection="1">
      <alignment horizontal="right" vertical="center"/>
    </xf>
    <xf numFmtId="0" fontId="25" fillId="0" borderId="59" xfId="8" applyFont="1" applyBorder="1" applyAlignment="1" applyProtection="1">
      <alignment horizontal="center" vertical="center"/>
    </xf>
    <xf numFmtId="0" fontId="2" fillId="0" borderId="60" xfId="8" applyFont="1" applyBorder="1" applyAlignment="1" applyProtection="1">
      <alignment horizontal="center" vertical="center"/>
    </xf>
    <xf numFmtId="0" fontId="32" fillId="2" borderId="61" xfId="8" applyFont="1" applyFill="1" applyBorder="1" applyAlignment="1" applyProtection="1">
      <alignment horizontal="center"/>
      <protection locked="0"/>
    </xf>
    <xf numFmtId="0" fontId="32" fillId="2" borderId="62" xfId="8" applyFont="1" applyFill="1" applyBorder="1" applyAlignment="1" applyProtection="1">
      <alignment horizontal="center"/>
      <protection locked="0"/>
    </xf>
    <xf numFmtId="38" fontId="32" fillId="3" borderId="63" xfId="30" applyFont="1" applyFill="1" applyBorder="1" applyAlignment="1" applyProtection="1">
      <alignment horizontal="center"/>
    </xf>
    <xf numFmtId="0" fontId="33" fillId="3" borderId="64" xfId="8" applyFont="1" applyFill="1" applyBorder="1" applyAlignment="1" applyProtection="1">
      <alignment horizontal="center" vertical="center"/>
    </xf>
    <xf numFmtId="0" fontId="33" fillId="3" borderId="65" xfId="8" applyFont="1" applyFill="1" applyBorder="1" applyAlignment="1" applyProtection="1">
      <alignment horizontal="center" vertical="center"/>
    </xf>
    <xf numFmtId="0" fontId="33" fillId="3" borderId="63" xfId="8" applyFont="1" applyFill="1" applyBorder="1" applyAlignment="1" applyProtection="1">
      <alignment horizontal="center" vertical="center"/>
    </xf>
    <xf numFmtId="0" fontId="32" fillId="0" borderId="10" xfId="0" applyFont="1" applyBorder="1" applyAlignment="1" applyProtection="1">
      <alignment horizontal="center" vertical="center"/>
    </xf>
    <xf numFmtId="0" fontId="32" fillId="0" borderId="10" xfId="0" applyFont="1" applyBorder="1" applyAlignment="1" applyProtection="1">
      <alignment horizontal="center" vertical="center" shrinkToFit="1"/>
    </xf>
    <xf numFmtId="0" fontId="7" fillId="0" borderId="66" xfId="0" applyFont="1" applyBorder="1" applyAlignment="1" applyProtection="1">
      <alignment horizontal="center" vertical="center" shrinkToFit="1"/>
    </xf>
    <xf numFmtId="0" fontId="7" fillId="0" borderId="67" xfId="0" applyFont="1" applyBorder="1" applyProtection="1">
      <alignment vertical="center"/>
    </xf>
    <xf numFmtId="0" fontId="35" fillId="0" borderId="67" xfId="0" applyFont="1" applyBorder="1" applyProtection="1">
      <alignment vertical="center"/>
    </xf>
    <xf numFmtId="0" fontId="35" fillId="0" borderId="68" xfId="0" applyFont="1" applyBorder="1" applyProtection="1">
      <alignment vertical="center"/>
    </xf>
    <xf numFmtId="38" fontId="36" fillId="3" borderId="69" xfId="0" applyNumberFormat="1" applyFont="1" applyFill="1" applyBorder="1" applyAlignment="1" applyProtection="1">
      <alignment horizontal="center" vertical="center"/>
    </xf>
    <xf numFmtId="0" fontId="33" fillId="3" borderId="70" xfId="0" applyFont="1" applyFill="1" applyBorder="1" applyAlignment="1" applyProtection="1">
      <alignment horizontal="center" vertical="center" wrapText="1"/>
    </xf>
    <xf numFmtId="0" fontId="33" fillId="3" borderId="71" xfId="0" applyFont="1" applyFill="1" applyBorder="1" applyAlignment="1" applyProtection="1">
      <alignment horizontal="center" vertical="center" wrapText="1"/>
    </xf>
    <xf numFmtId="0" fontId="33" fillId="3" borderId="72" xfId="0" applyFont="1" applyFill="1" applyBorder="1" applyAlignment="1" applyProtection="1">
      <alignment horizontal="center" vertical="center" wrapText="1"/>
    </xf>
    <xf numFmtId="0" fontId="7" fillId="0" borderId="48" xfId="0" applyFont="1" applyBorder="1" applyAlignment="1" applyProtection="1">
      <alignment horizontal="center" vertical="center" shrinkToFit="1"/>
    </xf>
    <xf numFmtId="0" fontId="7" fillId="0" borderId="73" xfId="0" applyFont="1" applyBorder="1" applyProtection="1">
      <alignment vertical="center"/>
    </xf>
    <xf numFmtId="0" fontId="35" fillId="0" borderId="73" xfId="0" applyFont="1" applyBorder="1" applyProtection="1">
      <alignment vertical="center"/>
    </xf>
    <xf numFmtId="0" fontId="35" fillId="0" borderId="74" xfId="0" applyFont="1" applyBorder="1" applyProtection="1">
      <alignment vertical="center"/>
    </xf>
    <xf numFmtId="38" fontId="36" fillId="3" borderId="0" xfId="0" applyNumberFormat="1" applyFont="1" applyFill="1" applyBorder="1" applyAlignment="1" applyProtection="1">
      <alignment horizontal="center" vertical="center"/>
    </xf>
    <xf numFmtId="0" fontId="33" fillId="3" borderId="64" xfId="0" applyFont="1" applyFill="1" applyBorder="1" applyAlignment="1" applyProtection="1">
      <alignment horizontal="center" vertical="center" wrapText="1"/>
    </xf>
    <xf numFmtId="0" fontId="33" fillId="3" borderId="65" xfId="0" applyFont="1" applyFill="1" applyBorder="1" applyAlignment="1" applyProtection="1">
      <alignment horizontal="center" vertical="center" wrapText="1"/>
    </xf>
    <xf numFmtId="0" fontId="33" fillId="3" borderId="63" xfId="0" applyFont="1" applyFill="1" applyBorder="1" applyAlignment="1" applyProtection="1">
      <alignment horizontal="center" vertical="center" wrapText="1"/>
    </xf>
    <xf numFmtId="0" fontId="32" fillId="0" borderId="75" xfId="0" applyFont="1" applyBorder="1" applyAlignment="1" applyProtection="1">
      <alignment horizontal="center" vertical="center" shrinkToFit="1"/>
    </xf>
    <xf numFmtId="0" fontId="7" fillId="0" borderId="76" xfId="0" applyFont="1" applyBorder="1" applyAlignment="1" applyProtection="1">
      <alignment horizontal="center" vertical="center" shrinkToFit="1"/>
    </xf>
    <xf numFmtId="0" fontId="32" fillId="4" borderId="77" xfId="0" applyFont="1" applyFill="1" applyBorder="1" applyAlignment="1" applyProtection="1">
      <alignment horizontal="center" vertical="center"/>
      <protection locked="0"/>
    </xf>
    <xf numFmtId="0" fontId="32" fillId="4" borderId="78" xfId="0" applyFont="1" applyFill="1" applyBorder="1" applyAlignment="1" applyProtection="1">
      <alignment horizontal="center" vertical="center"/>
      <protection locked="0"/>
    </xf>
    <xf numFmtId="0" fontId="32" fillId="3" borderId="23" xfId="0" applyFont="1" applyFill="1" applyBorder="1" applyAlignment="1" applyProtection="1">
      <alignment horizontal="center" vertical="center"/>
    </xf>
    <xf numFmtId="0" fontId="35" fillId="0" borderId="0" xfId="0" applyFont="1" applyProtection="1">
      <alignment vertical="center"/>
    </xf>
    <xf numFmtId="38" fontId="34" fillId="0" borderId="0" xfId="0" applyNumberFormat="1" applyFont="1" applyFill="1" applyBorder="1" applyProtection="1">
      <alignment vertical="center"/>
    </xf>
    <xf numFmtId="0" fontId="32" fillId="0" borderId="66" xfId="0" applyFont="1" applyBorder="1" applyAlignment="1" applyProtection="1">
      <alignment horizontal="center" vertical="center"/>
    </xf>
    <xf numFmtId="0" fontId="32" fillId="0" borderId="79" xfId="0" applyFont="1" applyBorder="1" applyAlignment="1" applyProtection="1">
      <alignment horizontal="center" vertical="center" shrinkToFit="1"/>
    </xf>
    <xf numFmtId="0" fontId="7" fillId="0" borderId="80" xfId="0" applyFont="1" applyBorder="1" applyAlignment="1" applyProtection="1">
      <alignment horizontal="center" vertical="center" shrinkToFit="1"/>
    </xf>
    <xf numFmtId="0" fontId="32" fillId="4" borderId="81" xfId="0" applyFont="1" applyFill="1" applyBorder="1" applyAlignment="1" applyProtection="1">
      <alignment horizontal="center" vertical="center"/>
      <protection locked="0"/>
    </xf>
    <xf numFmtId="0" fontId="32" fillId="4" borderId="82" xfId="0" applyFont="1" applyFill="1" applyBorder="1" applyAlignment="1" applyProtection="1">
      <alignment horizontal="center" vertical="center"/>
      <protection locked="0"/>
    </xf>
    <xf numFmtId="0" fontId="32" fillId="3" borderId="83" xfId="0" applyFont="1" applyFill="1" applyBorder="1" applyAlignment="1" applyProtection="1">
      <alignment horizontal="center" vertical="center"/>
    </xf>
    <xf numFmtId="0" fontId="7" fillId="0" borderId="0" xfId="0" applyFont="1" applyFill="1" applyAlignment="1" applyProtection="1">
      <alignment horizontal="centerContinuous" vertical="center"/>
    </xf>
    <xf numFmtId="0" fontId="7" fillId="0" borderId="0" xfId="0" applyFont="1" applyFill="1" applyAlignment="1" applyProtection="1">
      <alignment horizontal="center" vertical="center" shrinkToFit="1"/>
    </xf>
    <xf numFmtId="38" fontId="34" fillId="0" borderId="0" xfId="30" applyFont="1" applyFill="1" applyAlignment="1" applyProtection="1">
      <alignment horizontal="right" vertical="center" shrinkToFit="1"/>
    </xf>
    <xf numFmtId="38" fontId="34" fillId="0" borderId="0" xfId="0" applyNumberFormat="1" applyFont="1" applyFill="1" applyProtection="1">
      <alignment vertical="center"/>
    </xf>
    <xf numFmtId="0" fontId="2" fillId="0" borderId="0" xfId="8" applyFont="1" applyFill="1" applyBorder="1" applyAlignment="1" applyProtection="1">
      <alignment horizontal="center"/>
    </xf>
    <xf numFmtId="0" fontId="32" fillId="0" borderId="0" xfId="0" applyFont="1" applyFill="1" applyBorder="1" applyAlignment="1" applyProtection="1">
      <alignment horizontal="center" vertical="center" shrinkToFit="1"/>
    </xf>
    <xf numFmtId="0" fontId="32" fillId="0" borderId="0" xfId="0" applyFont="1" applyFill="1" applyBorder="1" applyAlignment="1" applyProtection="1">
      <alignment horizontal="center" vertical="center"/>
    </xf>
    <xf numFmtId="0" fontId="35" fillId="0" borderId="0" xfId="0" applyFont="1" applyFill="1" applyBorder="1" applyProtection="1">
      <alignment vertical="center"/>
    </xf>
    <xf numFmtId="0" fontId="2" fillId="0" borderId="24" xfId="8" applyBorder="1" applyAlignment="1" applyProtection="1">
      <alignment horizontal="center" vertical="center"/>
    </xf>
    <xf numFmtId="0" fontId="2" fillId="0" borderId="84" xfId="8" applyBorder="1" applyAlignment="1" applyProtection="1">
      <alignment horizontal="center" vertical="center"/>
    </xf>
    <xf numFmtId="0" fontId="2" fillId="0" borderId="16" xfId="8" applyBorder="1" applyProtection="1"/>
    <xf numFmtId="38" fontId="31" fillId="3" borderId="19" xfId="2" applyFont="1" applyFill="1" applyBorder="1" applyAlignment="1" applyProtection="1">
      <alignment horizontal="right"/>
    </xf>
    <xf numFmtId="38" fontId="31" fillId="3" borderId="17" xfId="2" applyFont="1" applyFill="1" applyBorder="1" applyAlignment="1" applyProtection="1">
      <alignment horizontal="right"/>
    </xf>
    <xf numFmtId="38" fontId="31" fillId="3" borderId="21" xfId="2" applyFont="1" applyFill="1" applyBorder="1" applyAlignment="1" applyProtection="1">
      <alignment horizontal="right"/>
    </xf>
    <xf numFmtId="38" fontId="31" fillId="0" borderId="0" xfId="2" applyFont="1" applyFill="1" applyBorder="1" applyAlignment="1" applyProtection="1">
      <alignment horizontal="right"/>
    </xf>
    <xf numFmtId="0" fontId="2" fillId="0" borderId="85" xfId="8" applyBorder="1" applyAlignment="1" applyProtection="1">
      <alignment horizontal="center" vertical="center"/>
    </xf>
    <xf numFmtId="0" fontId="27" fillId="0" borderId="41" xfId="8" applyFont="1" applyBorder="1" applyAlignment="1" applyProtection="1">
      <alignment horizontal="left"/>
    </xf>
    <xf numFmtId="38" fontId="31" fillId="3" borderId="45" xfId="2" applyFont="1" applyFill="1" applyBorder="1" applyAlignment="1" applyProtection="1">
      <alignment horizontal="right"/>
    </xf>
    <xf numFmtId="38" fontId="31" fillId="3" borderId="42" xfId="2" applyFont="1" applyFill="1" applyBorder="1" applyAlignment="1" applyProtection="1">
      <alignment horizontal="right"/>
    </xf>
    <xf numFmtId="38" fontId="31" fillId="3" borderId="47" xfId="2" applyFont="1" applyFill="1" applyBorder="1" applyAlignment="1" applyProtection="1">
      <alignment horizontal="right"/>
    </xf>
    <xf numFmtId="0" fontId="2" fillId="0" borderId="0" xfId="8"/>
    <xf numFmtId="0" fontId="37" fillId="0" borderId="0" xfId="8" applyFont="1" applyAlignment="1">
      <alignment horizontal="justify"/>
    </xf>
    <xf numFmtId="0" fontId="38" fillId="0" borderId="0" xfId="0" applyFont="1" applyAlignment="1"/>
    <xf numFmtId="0" fontId="39" fillId="0" borderId="0" xfId="8" applyFont="1" applyAlignment="1">
      <alignment vertical="center"/>
    </xf>
    <xf numFmtId="0" fontId="40" fillId="0" borderId="0" xfId="0" applyFont="1" applyAlignment="1"/>
    <xf numFmtId="0" fontId="41" fillId="0" borderId="0" xfId="8" applyFont="1" applyAlignment="1">
      <alignment horizontal="left"/>
    </xf>
    <xf numFmtId="0" fontId="37" fillId="0" borderId="0" xfId="8" applyFont="1" applyAlignment="1">
      <alignment horizontal="center"/>
    </xf>
    <xf numFmtId="0" fontId="42" fillId="0" borderId="22" xfId="8" applyFont="1" applyBorder="1" applyAlignment="1">
      <alignment horizontal="center" vertical="center" wrapText="1"/>
    </xf>
    <xf numFmtId="0" fontId="42" fillId="0" borderId="86" xfId="8" applyFont="1" applyBorder="1" applyAlignment="1">
      <alignment horizontal="center" vertical="center" wrapText="1"/>
    </xf>
    <xf numFmtId="0" fontId="42" fillId="0" borderId="23" xfId="8" applyFont="1" applyBorder="1" applyAlignment="1">
      <alignment horizontal="center" vertical="center" wrapText="1"/>
    </xf>
    <xf numFmtId="177" fontId="43" fillId="3" borderId="24" xfId="8" applyNumberFormat="1" applyFont="1" applyFill="1" applyBorder="1" applyAlignment="1" applyProtection="1">
      <alignment horizontal="center" vertical="center" shrinkToFit="1"/>
    </xf>
    <xf numFmtId="177" fontId="43" fillId="3" borderId="19" xfId="8" applyNumberFormat="1" applyFont="1" applyFill="1" applyBorder="1" applyAlignment="1" applyProtection="1">
      <alignment horizontal="center" vertical="center" shrinkToFit="1"/>
    </xf>
    <xf numFmtId="177" fontId="43" fillId="3" borderId="87" xfId="8" applyNumberFormat="1" applyFont="1" applyFill="1" applyBorder="1" applyAlignment="1" applyProtection="1">
      <alignment horizontal="center" vertical="center" shrinkToFit="1"/>
    </xf>
    <xf numFmtId="0" fontId="43" fillId="0" borderId="21" xfId="8" applyFont="1" applyBorder="1" applyAlignment="1" applyProtection="1">
      <alignment horizontal="center" vertical="center" wrapText="1"/>
    </xf>
    <xf numFmtId="0" fontId="43" fillId="0" borderId="0" xfId="11" applyFont="1" applyBorder="1" applyAlignment="1">
      <alignment horizontal="center" vertical="center" wrapText="1"/>
    </xf>
    <xf numFmtId="0" fontId="43" fillId="0" borderId="0" xfId="11" applyFont="1" applyAlignment="1">
      <alignment horizontal="center" vertical="center" wrapText="1"/>
    </xf>
    <xf numFmtId="0" fontId="4" fillId="0" borderId="0" xfId="8" applyFont="1" applyAlignment="1">
      <alignment horizontal="center" vertical="center" wrapText="1"/>
    </xf>
    <xf numFmtId="0" fontId="44" fillId="0" borderId="0" xfId="8" applyFont="1" applyAlignment="1">
      <alignment horizontal="justify"/>
    </xf>
    <xf numFmtId="0" fontId="45" fillId="3" borderId="0" xfId="8" applyNumberFormat="1" applyFont="1" applyFill="1" applyAlignment="1">
      <alignment horizontal="center"/>
    </xf>
    <xf numFmtId="0" fontId="42" fillId="0" borderId="88" xfId="8" applyFont="1" applyBorder="1" applyAlignment="1" applyProtection="1">
      <alignment horizontal="center" vertical="center" wrapText="1"/>
    </xf>
    <xf numFmtId="0" fontId="42" fillId="0" borderId="89" xfId="8" applyFont="1" applyBorder="1" applyAlignment="1" applyProtection="1">
      <alignment horizontal="center" vertical="center" wrapText="1"/>
    </xf>
    <xf numFmtId="0" fontId="42" fillId="0" borderId="35" xfId="8" applyFont="1" applyBorder="1" applyAlignment="1" applyProtection="1">
      <alignment horizontal="center" vertical="center" wrapText="1"/>
    </xf>
    <xf numFmtId="0" fontId="42" fillId="0" borderId="29" xfId="8" applyFont="1" applyBorder="1" applyAlignment="1" applyProtection="1">
      <alignment horizontal="center" vertical="center" wrapText="1"/>
    </xf>
    <xf numFmtId="38" fontId="43" fillId="3" borderId="34" xfId="30" applyFont="1" applyFill="1" applyBorder="1" applyAlignment="1" applyProtection="1">
      <alignment vertical="center" shrinkToFit="1"/>
    </xf>
    <xf numFmtId="38" fontId="43" fillId="3" borderId="1" xfId="30" applyFont="1" applyFill="1" applyBorder="1" applyAlignment="1" applyProtection="1">
      <alignment vertical="center" shrinkToFit="1"/>
    </xf>
    <xf numFmtId="38" fontId="43" fillId="3" borderId="2" xfId="30" applyFont="1" applyFill="1" applyBorder="1" applyAlignment="1" applyProtection="1">
      <alignment vertical="center" shrinkToFit="1"/>
    </xf>
    <xf numFmtId="3" fontId="43" fillId="3" borderId="36" xfId="8" applyNumberFormat="1" applyFont="1" applyFill="1" applyBorder="1" applyAlignment="1" applyProtection="1">
      <alignment vertical="center" shrinkToFit="1"/>
    </xf>
    <xf numFmtId="3" fontId="43" fillId="0" borderId="0" xfId="11" applyNumberFormat="1" applyFont="1" applyAlignment="1">
      <alignment vertical="center" shrinkToFit="1"/>
    </xf>
    <xf numFmtId="0" fontId="2" fillId="0" borderId="0" xfId="8" applyAlignment="1">
      <alignment vertical="center"/>
    </xf>
    <xf numFmtId="0" fontId="46" fillId="0" borderId="0" xfId="8" applyFont="1" applyAlignment="1">
      <alignment horizontal="left"/>
    </xf>
    <xf numFmtId="3" fontId="43" fillId="2" borderId="34" xfId="8" applyNumberFormat="1" applyFont="1" applyFill="1" applyBorder="1" applyAlignment="1" applyProtection="1">
      <alignment vertical="center" shrinkToFit="1"/>
      <protection locked="0"/>
    </xf>
    <xf numFmtId="3" fontId="43" fillId="2" borderId="1" xfId="8" applyNumberFormat="1" applyFont="1" applyFill="1" applyBorder="1" applyAlignment="1" applyProtection="1">
      <alignment vertical="center" shrinkToFit="1"/>
      <protection locked="0"/>
    </xf>
    <xf numFmtId="0" fontId="43" fillId="2" borderId="1" xfId="8" applyFont="1" applyFill="1" applyBorder="1" applyAlignment="1" applyProtection="1">
      <alignment vertical="center" shrinkToFit="1"/>
      <protection locked="0"/>
    </xf>
    <xf numFmtId="0" fontId="43" fillId="2" borderId="2" xfId="8" applyFont="1" applyFill="1" applyBorder="1" applyAlignment="1" applyProtection="1">
      <alignment vertical="center" shrinkToFit="1"/>
      <protection locked="0"/>
    </xf>
    <xf numFmtId="0" fontId="42" fillId="0" borderId="90" xfId="8" applyFont="1" applyBorder="1" applyAlignment="1" applyProtection="1">
      <alignment horizontal="center" vertical="center" wrapText="1"/>
    </xf>
    <xf numFmtId="56" fontId="42" fillId="2" borderId="35" xfId="8" applyNumberFormat="1" applyFont="1" applyFill="1" applyBorder="1" applyAlignment="1" applyProtection="1">
      <alignment horizontal="center" vertical="center" wrapText="1"/>
      <protection locked="0"/>
    </xf>
    <xf numFmtId="0" fontId="42" fillId="0" borderId="91" xfId="8" applyFont="1" applyBorder="1" applyAlignment="1" applyProtection="1">
      <alignment horizontal="center" vertical="center" wrapText="1"/>
    </xf>
    <xf numFmtId="0" fontId="47" fillId="4" borderId="35" xfId="8" applyFont="1" applyFill="1" applyBorder="1" applyAlignment="1" applyProtection="1">
      <alignment horizontal="left" vertical="center" wrapText="1" shrinkToFit="1"/>
      <protection locked="0"/>
    </xf>
    <xf numFmtId="0" fontId="42" fillId="0" borderId="29" xfId="8" applyFont="1" applyBorder="1" applyAlignment="1">
      <alignment horizontal="center" vertical="center" wrapText="1"/>
    </xf>
    <xf numFmtId="0" fontId="48" fillId="0" borderId="0" xfId="8" applyFont="1" applyAlignment="1">
      <alignment horizontal="center" vertical="center" wrapText="1"/>
    </xf>
    <xf numFmtId="0" fontId="44" fillId="0" borderId="0" xfId="8" applyFont="1" applyAlignment="1">
      <alignment horizontal="justify" vertical="top" wrapText="1"/>
    </xf>
    <xf numFmtId="0" fontId="47" fillId="2" borderId="35" xfId="8" applyFont="1" applyFill="1" applyBorder="1" applyAlignment="1" applyProtection="1">
      <alignment horizontal="left" vertical="center" wrapText="1" shrinkToFit="1"/>
      <protection locked="0"/>
    </xf>
    <xf numFmtId="0" fontId="42" fillId="0" borderId="92" xfId="8" applyFont="1" applyBorder="1" applyAlignment="1">
      <alignment horizontal="center" vertical="center" wrapText="1"/>
    </xf>
    <xf numFmtId="38" fontId="43" fillId="2" borderId="34" xfId="2" applyFont="1" applyFill="1" applyBorder="1" applyAlignment="1" applyProtection="1">
      <alignment vertical="center" shrinkToFit="1"/>
      <protection locked="0"/>
    </xf>
    <xf numFmtId="38" fontId="43" fillId="2" borderId="1" xfId="2" applyFont="1" applyFill="1" applyBorder="1" applyAlignment="1" applyProtection="1">
      <alignment vertical="center" shrinkToFit="1"/>
      <protection locked="0"/>
    </xf>
    <xf numFmtId="38" fontId="43" fillId="2" borderId="2" xfId="2" applyFont="1" applyFill="1" applyBorder="1" applyAlignment="1" applyProtection="1">
      <alignment vertical="center" shrinkToFit="1"/>
      <protection locked="0"/>
    </xf>
    <xf numFmtId="0" fontId="43" fillId="0" borderId="0" xfId="11" applyFont="1" applyBorder="1" applyAlignment="1">
      <alignment horizontal="left" vertical="center" wrapText="1"/>
    </xf>
    <xf numFmtId="0" fontId="49" fillId="0" borderId="0" xfId="8" applyFont="1" applyAlignment="1">
      <alignment horizontal="justify" vertical="center" wrapText="1"/>
    </xf>
    <xf numFmtId="56" fontId="42" fillId="2" borderId="3" xfId="8" applyNumberFormat="1" applyFont="1" applyFill="1" applyBorder="1" applyAlignment="1" applyProtection="1">
      <alignment horizontal="center" vertical="center" wrapText="1"/>
      <protection locked="0"/>
    </xf>
    <xf numFmtId="0" fontId="42" fillId="0" borderId="93" xfId="8" applyFont="1" applyBorder="1" applyAlignment="1">
      <alignment horizontal="center" vertical="center" wrapText="1"/>
    </xf>
    <xf numFmtId="0" fontId="42" fillId="0" borderId="94" xfId="8" applyFont="1" applyBorder="1" applyAlignment="1" applyProtection="1">
      <alignment horizontal="center" vertical="center" wrapText="1"/>
    </xf>
    <xf numFmtId="56" fontId="42" fillId="2" borderId="13" xfId="8" applyNumberFormat="1" applyFont="1" applyFill="1" applyBorder="1" applyAlignment="1" applyProtection="1">
      <alignment horizontal="center" vertical="center" wrapText="1"/>
      <protection locked="0"/>
    </xf>
    <xf numFmtId="0" fontId="42" fillId="0" borderId="18" xfId="8" applyFont="1" applyBorder="1" applyAlignment="1">
      <alignment horizontal="center" vertical="center" wrapText="1"/>
    </xf>
    <xf numFmtId="0" fontId="42" fillId="0" borderId="95" xfId="8" applyFont="1" applyBorder="1" applyAlignment="1" applyProtection="1">
      <alignment horizontal="center" vertical="center" wrapText="1"/>
    </xf>
    <xf numFmtId="3" fontId="43" fillId="0" borderId="25" xfId="11" applyNumberFormat="1" applyFont="1" applyBorder="1" applyAlignment="1">
      <alignment vertical="center" shrinkToFit="1"/>
    </xf>
    <xf numFmtId="0" fontId="43" fillId="0" borderId="22" xfId="11" applyFont="1" applyBorder="1" applyAlignment="1">
      <alignment horizontal="center" vertical="center" wrapText="1"/>
    </xf>
    <xf numFmtId="0" fontId="43" fillId="0" borderId="23" xfId="11" applyFont="1" applyBorder="1" applyAlignment="1">
      <alignment horizontal="center" vertical="center" wrapText="1"/>
    </xf>
    <xf numFmtId="0" fontId="42" fillId="0" borderId="34" xfId="8" applyFont="1" applyBorder="1" applyAlignment="1">
      <alignment horizontal="center" vertical="center" wrapText="1"/>
    </xf>
    <xf numFmtId="0" fontId="42" fillId="0" borderId="3" xfId="8" applyFont="1" applyBorder="1" applyAlignment="1">
      <alignment horizontal="center" vertical="center" wrapText="1"/>
    </xf>
    <xf numFmtId="0" fontId="42" fillId="0" borderId="1" xfId="8" applyFont="1" applyBorder="1" applyAlignment="1">
      <alignment horizontal="center" vertical="center" wrapText="1"/>
    </xf>
    <xf numFmtId="3" fontId="43" fillId="3" borderId="34" xfId="8" applyNumberFormat="1" applyFont="1" applyFill="1" applyBorder="1" applyAlignment="1" applyProtection="1">
      <alignment vertical="center" shrinkToFit="1"/>
    </xf>
    <xf numFmtId="3" fontId="43" fillId="3" borderId="1" xfId="8" applyNumberFormat="1" applyFont="1" applyFill="1" applyBorder="1" applyAlignment="1" applyProtection="1">
      <alignment vertical="center" shrinkToFit="1"/>
    </xf>
    <xf numFmtId="3" fontId="43" fillId="3" borderId="2" xfId="8" applyNumberFormat="1" applyFont="1" applyFill="1" applyBorder="1" applyAlignment="1" applyProtection="1">
      <alignment vertical="center" shrinkToFit="1"/>
    </xf>
    <xf numFmtId="0" fontId="43" fillId="0" borderId="34" xfId="11" applyFont="1" applyBorder="1" applyAlignment="1">
      <alignment horizontal="center" vertical="center" wrapText="1"/>
    </xf>
    <xf numFmtId="0" fontId="43" fillId="0" borderId="29" xfId="11" applyFont="1" applyBorder="1" applyAlignment="1">
      <alignment horizontal="center" vertical="center" wrapText="1"/>
    </xf>
    <xf numFmtId="0" fontId="42" fillId="0" borderId="96" xfId="8" applyFont="1" applyBorder="1" applyAlignment="1">
      <alignment horizontal="center" vertical="center" wrapText="1"/>
    </xf>
    <xf numFmtId="0" fontId="42" fillId="0" borderId="4" xfId="8" applyFont="1" applyBorder="1" applyAlignment="1">
      <alignment horizontal="center" vertical="center" wrapText="1"/>
    </xf>
    <xf numFmtId="0" fontId="42" fillId="0" borderId="33" xfId="8" applyFont="1" applyBorder="1" applyAlignment="1">
      <alignment horizontal="center" vertical="center" wrapText="1"/>
    </xf>
    <xf numFmtId="0" fontId="43" fillId="0" borderId="46" xfId="11" applyFont="1" applyBorder="1" applyAlignment="1" applyProtection="1">
      <alignment horizontal="center" vertical="center" wrapText="1"/>
      <protection locked="0"/>
    </xf>
    <xf numFmtId="0" fontId="43" fillId="0" borderId="42" xfId="11" applyFont="1" applyBorder="1" applyAlignment="1" applyProtection="1">
      <alignment horizontal="center" vertical="center" wrapText="1"/>
      <protection locked="0"/>
    </xf>
    <xf numFmtId="181" fontId="43" fillId="0" borderId="35" xfId="8" applyNumberFormat="1" applyFont="1" applyFill="1" applyBorder="1" applyAlignment="1" applyProtection="1">
      <alignment vertical="center" shrinkToFit="1"/>
      <protection locked="0"/>
    </xf>
    <xf numFmtId="181" fontId="43" fillId="0" borderId="6" xfId="8" applyNumberFormat="1" applyFont="1" applyFill="1" applyBorder="1" applyAlignment="1" applyProtection="1">
      <alignment vertical="center" shrinkToFit="1"/>
      <protection locked="0"/>
    </xf>
    <xf numFmtId="181" fontId="43" fillId="0" borderId="48" xfId="8" applyNumberFormat="1" applyFont="1" applyFill="1" applyBorder="1" applyAlignment="1" applyProtection="1">
      <alignment vertical="center" shrinkToFit="1"/>
      <protection locked="0"/>
    </xf>
    <xf numFmtId="181" fontId="43" fillId="0" borderId="36" xfId="8" applyNumberFormat="1" applyFont="1" applyFill="1" applyBorder="1" applyAlignment="1" applyProtection="1">
      <alignment vertical="center" shrinkToFit="1"/>
      <protection locked="0"/>
    </xf>
    <xf numFmtId="3" fontId="43" fillId="0" borderId="35" xfId="8" applyNumberFormat="1" applyFont="1" applyFill="1" applyBorder="1" applyAlignment="1" applyProtection="1">
      <alignment vertical="center" shrinkToFit="1"/>
      <protection locked="0"/>
    </xf>
    <xf numFmtId="3" fontId="43" fillId="0" borderId="6" xfId="8" applyNumberFormat="1" applyFont="1" applyFill="1" applyBorder="1" applyAlignment="1" applyProtection="1">
      <alignment vertical="center" shrinkToFit="1"/>
      <protection locked="0"/>
    </xf>
    <xf numFmtId="3" fontId="43" fillId="0" borderId="48" xfId="8" applyNumberFormat="1" applyFont="1" applyFill="1" applyBorder="1" applyAlignment="1" applyProtection="1">
      <alignment vertical="center" shrinkToFit="1"/>
      <protection locked="0"/>
    </xf>
    <xf numFmtId="3" fontId="43" fillId="0" borderId="36" xfId="8" applyNumberFormat="1" applyFont="1" applyFill="1" applyBorder="1" applyAlignment="1" applyProtection="1">
      <alignment vertical="center" shrinkToFit="1"/>
      <protection locked="0"/>
    </xf>
    <xf numFmtId="0" fontId="50" fillId="0" borderId="0" xfId="8" applyFont="1" applyAlignment="1">
      <alignment horizontal="justify"/>
    </xf>
    <xf numFmtId="0" fontId="47" fillId="0" borderId="46" xfId="8" applyFont="1" applyBorder="1" applyAlignment="1">
      <alignment horizontal="center" vertical="center" wrapText="1"/>
    </xf>
    <xf numFmtId="0" fontId="47" fillId="0" borderId="41" xfId="8" applyFont="1" applyBorder="1" applyAlignment="1">
      <alignment horizontal="center" vertical="center" wrapText="1"/>
    </xf>
    <xf numFmtId="0" fontId="47" fillId="0" borderId="45" xfId="8" applyFont="1" applyBorder="1" applyAlignment="1">
      <alignment horizontal="center" vertical="center" wrapText="1"/>
    </xf>
    <xf numFmtId="0" fontId="42" fillId="0" borderId="42" xfId="8" applyFont="1" applyBorder="1" applyAlignment="1">
      <alignment horizontal="center" vertical="center" wrapText="1"/>
    </xf>
    <xf numFmtId="3" fontId="43" fillId="3" borderId="46" xfId="8" applyNumberFormat="1" applyFont="1" applyFill="1" applyBorder="1" applyAlignment="1">
      <alignment vertical="center" shrinkToFit="1"/>
    </xf>
    <xf numFmtId="3" fontId="43" fillId="3" borderId="45" xfId="8" applyNumberFormat="1" applyFont="1" applyFill="1" applyBorder="1" applyAlignment="1">
      <alignment vertical="center" shrinkToFit="1"/>
    </xf>
    <xf numFmtId="3" fontId="43" fillId="3" borderId="97" xfId="8" applyNumberFormat="1" applyFont="1" applyFill="1" applyBorder="1" applyAlignment="1">
      <alignment vertical="center" shrinkToFit="1"/>
    </xf>
    <xf numFmtId="3" fontId="43" fillId="3" borderId="47" xfId="8" applyNumberFormat="1" applyFont="1" applyFill="1" applyBorder="1" applyAlignment="1">
      <alignment vertical="center" shrinkToFit="1"/>
    </xf>
    <xf numFmtId="3" fontId="43" fillId="0" borderId="0" xfId="11" applyNumberFormat="1" applyFont="1" applyBorder="1" applyAlignment="1">
      <alignment vertical="center" shrinkToFit="1"/>
    </xf>
    <xf numFmtId="0" fontId="51" fillId="0" borderId="0" xfId="8" applyFont="1"/>
    <xf numFmtId="49" fontId="2" fillId="0" borderId="0" xfId="8" applyNumberFormat="1"/>
    <xf numFmtId="0" fontId="2" fillId="0" borderId="0" xfId="8" applyFont="1" applyAlignment="1">
      <alignment horizontal="center"/>
    </xf>
    <xf numFmtId="0" fontId="2" fillId="0" borderId="0" xfId="8" applyFont="1" applyFill="1" applyAlignment="1">
      <alignment horizontal="center" vertical="center"/>
    </xf>
    <xf numFmtId="0" fontId="21" fillId="0" borderId="0" xfId="0" applyFont="1" applyAlignment="1"/>
    <xf numFmtId="0" fontId="32" fillId="0" borderId="0" xfId="8" applyFont="1" applyAlignment="1">
      <alignment vertical="center"/>
    </xf>
    <xf numFmtId="0" fontId="52" fillId="0" borderId="0" xfId="8" applyFont="1" applyAlignment="1">
      <alignment vertical="center"/>
    </xf>
    <xf numFmtId="0" fontId="52" fillId="0" borderId="0" xfId="8" applyFont="1" applyAlignment="1">
      <alignment vertical="center" shrinkToFit="1"/>
    </xf>
    <xf numFmtId="0" fontId="53" fillId="0" borderId="0" xfId="8" applyFont="1" applyAlignment="1">
      <alignment vertical="center" shrinkToFit="1"/>
    </xf>
    <xf numFmtId="0" fontId="52" fillId="0" borderId="0" xfId="8" applyFont="1"/>
    <xf numFmtId="0" fontId="22" fillId="0" borderId="0" xfId="8" applyFont="1"/>
    <xf numFmtId="0" fontId="0" fillId="0" borderId="0" xfId="0" applyAlignment="1">
      <alignment horizontal="center"/>
    </xf>
    <xf numFmtId="49" fontId="54" fillId="0" borderId="0" xfId="8" applyNumberFormat="1" applyFont="1"/>
    <xf numFmtId="0" fontId="55" fillId="0" borderId="0" xfId="28" applyFont="1" applyFill="1" applyBorder="1" applyAlignment="1">
      <alignment horizontal="left" vertical="center" wrapText="1"/>
    </xf>
    <xf numFmtId="49" fontId="55" fillId="0" borderId="1" xfId="8" applyNumberFormat="1" applyFont="1" applyBorder="1" applyAlignment="1">
      <alignment horizontal="center" vertical="center" wrapText="1"/>
    </xf>
    <xf numFmtId="49" fontId="55" fillId="0" borderId="1" xfId="8" applyNumberFormat="1" applyFont="1" applyBorder="1" applyAlignment="1">
      <alignment horizontal="center" vertical="center"/>
    </xf>
    <xf numFmtId="57" fontId="52" fillId="2" borderId="2" xfId="8" applyNumberFormat="1" applyFont="1" applyFill="1" applyBorder="1" applyAlignment="1" applyProtection="1">
      <alignment horizontal="right" vertical="center"/>
      <protection locked="0"/>
    </xf>
    <xf numFmtId="57" fontId="52" fillId="2" borderId="98" xfId="8" applyNumberFormat="1" applyFont="1" applyFill="1" applyBorder="1" applyAlignment="1" applyProtection="1">
      <alignment horizontal="right" vertical="center"/>
      <protection locked="0"/>
    </xf>
    <xf numFmtId="57" fontId="52" fillId="4" borderId="3" xfId="8" applyNumberFormat="1" applyFont="1" applyFill="1" applyBorder="1" applyAlignment="1" applyProtection="1">
      <alignment horizontal="right" vertical="center" shrinkToFit="1"/>
      <protection locked="0"/>
    </xf>
    <xf numFmtId="57" fontId="52" fillId="4" borderId="1" xfId="8" applyNumberFormat="1" applyFont="1" applyFill="1" applyBorder="1" applyAlignment="1" applyProtection="1">
      <alignment horizontal="right" vertical="center" shrinkToFit="1"/>
      <protection locked="0"/>
    </xf>
    <xf numFmtId="57" fontId="53" fillId="2" borderId="1" xfId="8" applyNumberFormat="1" applyFont="1" applyFill="1" applyBorder="1" applyAlignment="1" applyProtection="1">
      <alignment horizontal="right" vertical="center" shrinkToFit="1"/>
      <protection locked="0"/>
    </xf>
    <xf numFmtId="57" fontId="53" fillId="2" borderId="14" xfId="8" applyNumberFormat="1" applyFont="1" applyFill="1" applyBorder="1" applyAlignment="1" applyProtection="1">
      <alignment horizontal="right" vertical="center" shrinkToFit="1"/>
      <protection locked="0"/>
    </xf>
    <xf numFmtId="49" fontId="52" fillId="0" borderId="3" xfId="8" applyNumberFormat="1" applyFont="1" applyBorder="1" applyAlignment="1">
      <alignment horizontal="center" vertical="center" shrinkToFit="1"/>
    </xf>
    <xf numFmtId="0" fontId="56" fillId="0" borderId="0" xfId="8" applyFont="1" applyAlignment="1">
      <alignment horizontal="left" vertical="center"/>
    </xf>
    <xf numFmtId="0" fontId="57" fillId="0" borderId="0" xfId="8" applyFont="1" applyAlignment="1">
      <alignment vertical="center"/>
    </xf>
    <xf numFmtId="0" fontId="58" fillId="0" borderId="0" xfId="8" applyFont="1" applyAlignment="1">
      <alignment horizontal="left" vertical="center" wrapText="1"/>
    </xf>
    <xf numFmtId="0" fontId="58" fillId="0" borderId="0" xfId="8" applyFont="1" applyAlignment="1">
      <alignment horizontal="left" vertical="center"/>
    </xf>
    <xf numFmtId="49" fontId="5" fillId="0" borderId="0" xfId="8" applyNumberFormat="1" applyFont="1"/>
    <xf numFmtId="49" fontId="22" fillId="0" borderId="0" xfId="8" applyNumberFormat="1" applyFont="1"/>
    <xf numFmtId="49" fontId="55" fillId="0" borderId="0" xfId="8" applyNumberFormat="1" applyFont="1" applyBorder="1" applyAlignment="1">
      <alignment horizontal="center" vertical="center" wrapText="1"/>
    </xf>
    <xf numFmtId="49" fontId="55" fillId="0" borderId="0" xfId="8" applyNumberFormat="1" applyFont="1" applyBorder="1" applyAlignment="1">
      <alignment horizontal="center" vertical="center"/>
    </xf>
    <xf numFmtId="49" fontId="31" fillId="0" borderId="0" xfId="8" applyNumberFormat="1" applyFont="1" applyAlignment="1">
      <alignment horizontal="center" wrapText="1"/>
    </xf>
    <xf numFmtId="49" fontId="2" fillId="0" borderId="0" xfId="8" applyNumberFormat="1" applyFont="1" applyAlignment="1">
      <alignment horizontal="center"/>
    </xf>
    <xf numFmtId="49" fontId="32" fillId="0" borderId="0" xfId="8" applyNumberFormat="1" applyFont="1"/>
    <xf numFmtId="0" fontId="55" fillId="0" borderId="7" xfId="8" applyFont="1" applyBorder="1" applyAlignment="1">
      <alignment horizontal="center" vertical="center" wrapText="1"/>
    </xf>
    <xf numFmtId="0" fontId="55" fillId="0" borderId="7" xfId="8" applyFont="1" applyBorder="1" applyAlignment="1">
      <alignment vertical="center"/>
    </xf>
    <xf numFmtId="0" fontId="52" fillId="0" borderId="99" xfId="8" applyFont="1" applyBorder="1" applyAlignment="1">
      <alignment vertical="center" shrinkToFit="1"/>
    </xf>
    <xf numFmtId="0" fontId="52" fillId="0" borderId="100" xfId="8" applyFont="1" applyBorder="1" applyAlignment="1">
      <alignment vertical="center" shrinkToFit="1"/>
    </xf>
    <xf numFmtId="0" fontId="52" fillId="4" borderId="9" xfId="8" applyFont="1" applyFill="1" applyBorder="1" applyAlignment="1" applyProtection="1">
      <alignment horizontal="left" vertical="center" shrinkToFit="1"/>
      <protection locked="0"/>
    </xf>
    <xf numFmtId="0" fontId="52" fillId="4" borderId="7" xfId="8" applyFont="1" applyFill="1" applyBorder="1" applyAlignment="1" applyProtection="1">
      <alignment horizontal="left" vertical="center" shrinkToFit="1"/>
      <protection locked="0"/>
    </xf>
    <xf numFmtId="0" fontId="52" fillId="2" borderId="7" xfId="8" applyFont="1" applyFill="1" applyBorder="1" applyAlignment="1" applyProtection="1">
      <alignment horizontal="left" vertical="center" shrinkToFit="1"/>
      <protection locked="0"/>
    </xf>
    <xf numFmtId="0" fontId="53" fillId="2" borderId="7" xfId="8" applyFont="1" applyFill="1" applyBorder="1" applyAlignment="1" applyProtection="1">
      <alignment horizontal="left" vertical="center" shrinkToFit="1"/>
      <protection locked="0"/>
    </xf>
    <xf numFmtId="0" fontId="53" fillId="2" borderId="8" xfId="8" applyFont="1" applyFill="1" applyBorder="1" applyAlignment="1" applyProtection="1">
      <alignment horizontal="left" vertical="center" shrinkToFit="1"/>
      <protection locked="0"/>
    </xf>
    <xf numFmtId="0" fontId="52" fillId="0" borderId="101" xfId="8" applyFont="1" applyBorder="1" applyAlignment="1">
      <alignment vertical="center" shrinkToFit="1"/>
    </xf>
    <xf numFmtId="0" fontId="59" fillId="0" borderId="1" xfId="8" applyFont="1" applyBorder="1" applyAlignment="1">
      <alignment horizontal="center"/>
    </xf>
    <xf numFmtId="0" fontId="59" fillId="0" borderId="1" xfId="8" applyFont="1" applyBorder="1" applyAlignment="1">
      <alignment horizontal="center" vertical="center" wrapText="1"/>
    </xf>
    <xf numFmtId="0" fontId="55" fillId="0" borderId="102" xfId="8" applyFont="1" applyBorder="1" applyAlignment="1">
      <alignment horizontal="center" vertical="center" wrapText="1"/>
    </xf>
    <xf numFmtId="0" fontId="55" fillId="0" borderId="103" xfId="8" applyFont="1" applyBorder="1" applyAlignment="1">
      <alignment horizontal="center" vertical="center" wrapText="1"/>
    </xf>
    <xf numFmtId="0" fontId="55" fillId="0" borderId="104" xfId="8" applyFont="1" applyBorder="1" applyAlignment="1">
      <alignment vertical="center"/>
    </xf>
    <xf numFmtId="0" fontId="55" fillId="0" borderId="102" xfId="8" applyFont="1" applyBorder="1" applyAlignment="1">
      <alignment horizontal="center"/>
    </xf>
    <xf numFmtId="0" fontId="55" fillId="0" borderId="104" xfId="8" applyFont="1" applyBorder="1" applyAlignment="1">
      <alignment horizontal="center"/>
    </xf>
    <xf numFmtId="0" fontId="32" fillId="0" borderId="102" xfId="8" applyFont="1" applyBorder="1" applyAlignment="1">
      <alignment horizontal="center" shrinkToFit="1"/>
    </xf>
    <xf numFmtId="0" fontId="32" fillId="0" borderId="105" xfId="8" applyFont="1" applyBorder="1" applyAlignment="1">
      <alignment horizontal="center" shrinkToFit="1"/>
    </xf>
    <xf numFmtId="49" fontId="32" fillId="0" borderId="103" xfId="8" applyNumberFormat="1" applyFont="1" applyBorder="1" applyAlignment="1">
      <alignment horizontal="center" shrinkToFit="1"/>
    </xf>
    <xf numFmtId="49" fontId="32" fillId="0" borderId="104" xfId="8" applyNumberFormat="1" applyFont="1" applyBorder="1" applyAlignment="1">
      <alignment horizontal="center" shrinkToFit="1"/>
    </xf>
    <xf numFmtId="49" fontId="32" fillId="0" borderId="106" xfId="8" applyNumberFormat="1" applyFont="1" applyBorder="1" applyAlignment="1">
      <alignment horizontal="center" shrinkToFit="1"/>
    </xf>
    <xf numFmtId="0" fontId="32" fillId="0" borderId="103" xfId="8" applyFont="1" applyBorder="1" applyAlignment="1">
      <alignment horizontal="center" shrinkToFit="1"/>
    </xf>
    <xf numFmtId="0" fontId="55" fillId="0" borderId="107" xfId="8" applyFont="1" applyBorder="1" applyAlignment="1">
      <alignment horizontal="center" vertical="center" wrapText="1"/>
    </xf>
    <xf numFmtId="0" fontId="55" fillId="0" borderId="108" xfId="8" applyFont="1" applyBorder="1" applyAlignment="1">
      <alignment horizontal="center" vertical="center" wrapText="1"/>
    </xf>
    <xf numFmtId="0" fontId="55" fillId="0" borderId="109" xfId="8" applyFont="1" applyBorder="1" applyAlignment="1">
      <alignment horizontal="center" vertical="center" wrapText="1"/>
    </xf>
    <xf numFmtId="38" fontId="60" fillId="0" borderId="110" xfId="2" applyFont="1" applyBorder="1" applyAlignment="1">
      <alignment vertical="center"/>
    </xf>
    <xf numFmtId="38" fontId="60" fillId="0" borderId="111" xfId="2" applyFont="1" applyBorder="1" applyAlignment="1">
      <alignment vertical="center"/>
    </xf>
    <xf numFmtId="38" fontId="52" fillId="4" borderId="112" xfId="2" applyFont="1" applyFill="1" applyBorder="1" applyAlignment="1" applyProtection="1">
      <alignment vertical="center" shrinkToFit="1"/>
      <protection locked="0"/>
    </xf>
    <xf numFmtId="38" fontId="52" fillId="4" borderId="113" xfId="2" applyFont="1" applyFill="1" applyBorder="1" applyAlignment="1" applyProtection="1">
      <alignment vertical="center" shrinkToFit="1"/>
      <protection locked="0"/>
    </xf>
    <xf numFmtId="38" fontId="53" fillId="2" borderId="113" xfId="2" applyFont="1" applyFill="1" applyBorder="1" applyAlignment="1" applyProtection="1">
      <alignment vertical="center" shrinkToFit="1"/>
      <protection locked="0"/>
    </xf>
    <xf numFmtId="38" fontId="53" fillId="2" borderId="114" xfId="2" applyFont="1" applyFill="1" applyBorder="1" applyAlignment="1" applyProtection="1">
      <alignment vertical="center" shrinkToFit="1"/>
      <protection locked="0"/>
    </xf>
    <xf numFmtId="3" fontId="52" fillId="3" borderId="112" xfId="2" applyNumberFormat="1" applyFont="1" applyFill="1" applyBorder="1" applyAlignment="1">
      <alignment vertical="center" shrinkToFit="1"/>
    </xf>
    <xf numFmtId="0" fontId="5" fillId="0" borderId="0" xfId="8" applyFont="1"/>
    <xf numFmtId="0" fontId="59" fillId="0" borderId="1" xfId="8" applyFont="1" applyBorder="1" applyAlignment="1">
      <alignment horizontal="center" vertical="center"/>
    </xf>
    <xf numFmtId="0" fontId="32" fillId="0" borderId="1" xfId="8" applyFont="1" applyBorder="1" applyAlignment="1">
      <alignment horizontal="left" vertical="center" shrinkToFit="1"/>
    </xf>
    <xf numFmtId="0" fontId="55" fillId="0" borderId="115" xfId="8" applyFont="1" applyBorder="1" applyAlignment="1">
      <alignment horizontal="center" vertical="center" wrapText="1"/>
    </xf>
    <xf numFmtId="0" fontId="55" fillId="0" borderId="116" xfId="8" applyFont="1" applyBorder="1" applyAlignment="1">
      <alignment horizontal="center" vertical="center" wrapText="1"/>
    </xf>
    <xf numFmtId="38" fontId="21" fillId="3" borderId="117" xfId="30" applyFont="1" applyFill="1" applyBorder="1" applyAlignment="1">
      <alignment horizontal="right" shrinkToFit="1"/>
    </xf>
    <xf numFmtId="38" fontId="21" fillId="3" borderId="118" xfId="30" applyFont="1" applyFill="1" applyBorder="1" applyAlignment="1">
      <alignment horizontal="right" shrinkToFit="1"/>
    </xf>
    <xf numFmtId="38" fontId="32" fillId="3" borderId="119" xfId="8" applyNumberFormat="1" applyFont="1" applyFill="1" applyBorder="1" applyAlignment="1">
      <alignment horizontal="right" shrinkToFit="1"/>
    </xf>
    <xf numFmtId="38" fontId="61" fillId="3" borderId="112" xfId="30" applyFont="1" applyFill="1" applyBorder="1" applyAlignment="1">
      <alignment horizontal="right" shrinkToFit="1"/>
    </xf>
    <xf numFmtId="38" fontId="61" fillId="3" borderId="113" xfId="30" applyFont="1" applyFill="1" applyBorder="1" applyAlignment="1">
      <alignment horizontal="right" shrinkToFit="1"/>
    </xf>
    <xf numFmtId="38" fontId="61" fillId="3" borderId="120" xfId="30" applyFont="1" applyFill="1" applyBorder="1" applyAlignment="1">
      <alignment horizontal="right" shrinkToFit="1"/>
    </xf>
    <xf numFmtId="49" fontId="32" fillId="0" borderId="119" xfId="8" applyNumberFormat="1" applyFont="1" applyBorder="1" applyAlignment="1">
      <alignment horizontal="center"/>
    </xf>
    <xf numFmtId="38" fontId="61" fillId="3" borderId="113" xfId="8" applyNumberFormat="1" applyFont="1" applyFill="1" applyBorder="1" applyAlignment="1">
      <alignment horizontal="right"/>
    </xf>
    <xf numFmtId="0" fontId="61" fillId="3" borderId="10" xfId="8" applyFont="1" applyFill="1" applyBorder="1" applyAlignment="1">
      <alignment horizontal="right"/>
    </xf>
    <xf numFmtId="0" fontId="61" fillId="3" borderId="121" xfId="8" applyFont="1" applyFill="1" applyBorder="1" applyAlignment="1">
      <alignment horizontal="right"/>
    </xf>
    <xf numFmtId="0" fontId="62" fillId="7" borderId="0" xfId="28" applyFont="1" applyFill="1" applyBorder="1" applyAlignment="1">
      <alignment horizontal="right" vertical="center"/>
    </xf>
    <xf numFmtId="0" fontId="32" fillId="0" borderId="0" xfId="8" applyFont="1" applyAlignment="1">
      <alignment vertical="top"/>
    </xf>
    <xf numFmtId="0" fontId="55" fillId="0" borderId="11" xfId="8" applyFont="1" applyBorder="1" applyAlignment="1">
      <alignment horizontal="center" vertical="center"/>
    </xf>
    <xf numFmtId="3" fontId="52" fillId="4" borderId="112" xfId="2" applyNumberFormat="1" applyFont="1" applyFill="1" applyBorder="1" applyAlignment="1" applyProtection="1">
      <alignment vertical="center" shrinkToFit="1"/>
      <protection locked="0"/>
    </xf>
    <xf numFmtId="3" fontId="52" fillId="4" borderId="113" xfId="2" applyNumberFormat="1" applyFont="1" applyFill="1" applyBorder="1" applyAlignment="1" applyProtection="1">
      <alignment vertical="center" shrinkToFit="1"/>
      <protection locked="0"/>
    </xf>
    <xf numFmtId="3" fontId="53" fillId="2" borderId="113" xfId="2" applyNumberFormat="1" applyFont="1" applyFill="1" applyBorder="1" applyAlignment="1" applyProtection="1">
      <alignment vertical="center" shrinkToFit="1"/>
      <protection locked="0"/>
    </xf>
    <xf numFmtId="3" fontId="53" fillId="2" borderId="114" xfId="2" applyNumberFormat="1" applyFont="1" applyFill="1" applyBorder="1" applyAlignment="1" applyProtection="1">
      <alignment vertical="center" shrinkToFit="1"/>
      <protection locked="0"/>
    </xf>
    <xf numFmtId="0" fontId="57" fillId="0" borderId="0" xfId="8" applyFont="1"/>
    <xf numFmtId="0" fontId="55" fillId="0" borderId="122" xfId="8" applyFont="1" applyBorder="1" applyAlignment="1">
      <alignment horizontal="center" vertical="center"/>
    </xf>
    <xf numFmtId="49" fontId="32" fillId="0" borderId="43" xfId="8" applyNumberFormat="1" applyFont="1" applyBorder="1" applyAlignment="1">
      <alignment horizontal="center"/>
    </xf>
    <xf numFmtId="38" fontId="61" fillId="3" borderId="44" xfId="8" applyNumberFormat="1" applyFont="1" applyFill="1" applyBorder="1" applyAlignment="1">
      <alignment horizontal="right"/>
    </xf>
    <xf numFmtId="0" fontId="61" fillId="0" borderId="123" xfId="8" applyFont="1" applyBorder="1" applyAlignment="1">
      <alignment horizontal="right"/>
    </xf>
    <xf numFmtId="0" fontId="61" fillId="0" borderId="124" xfId="8" applyFont="1" applyBorder="1" applyAlignment="1">
      <alignment horizontal="right"/>
    </xf>
    <xf numFmtId="0" fontId="55" fillId="0" borderId="1" xfId="8" applyFont="1" applyBorder="1" applyAlignment="1">
      <alignment horizontal="center" vertical="center"/>
    </xf>
    <xf numFmtId="0" fontId="55" fillId="0" borderId="11" xfId="8" applyFont="1" applyBorder="1" applyAlignment="1">
      <alignment horizontal="center" vertical="top" wrapText="1"/>
    </xf>
    <xf numFmtId="38" fontId="60" fillId="0" borderId="125" xfId="2" applyFont="1" applyBorder="1" applyAlignment="1">
      <alignment vertical="center"/>
    </xf>
    <xf numFmtId="38" fontId="60" fillId="0" borderId="126" xfId="2" applyFont="1" applyBorder="1" applyAlignment="1">
      <alignment vertical="center"/>
    </xf>
    <xf numFmtId="3" fontId="52" fillId="4" borderId="13" xfId="2" applyNumberFormat="1" applyFont="1" applyFill="1" applyBorder="1" applyAlignment="1" applyProtection="1">
      <alignment vertical="center" shrinkToFit="1"/>
      <protection locked="0"/>
    </xf>
    <xf numFmtId="3" fontId="52" fillId="4" borderId="11" xfId="2" applyNumberFormat="1" applyFont="1" applyFill="1" applyBorder="1" applyAlignment="1" applyProtection="1">
      <alignment vertical="center" shrinkToFit="1"/>
      <protection locked="0"/>
    </xf>
    <xf numFmtId="3" fontId="53" fillId="2" borderId="11" xfId="2" applyNumberFormat="1" applyFont="1" applyFill="1" applyBorder="1" applyAlignment="1" applyProtection="1">
      <alignment vertical="center" shrinkToFit="1"/>
      <protection locked="0"/>
    </xf>
    <xf numFmtId="3" fontId="53" fillId="2" borderId="12" xfId="2" applyNumberFormat="1" applyFont="1" applyFill="1" applyBorder="1" applyAlignment="1" applyProtection="1">
      <alignment vertical="center" shrinkToFit="1"/>
      <protection locked="0"/>
    </xf>
    <xf numFmtId="3" fontId="52" fillId="3" borderId="13" xfId="2" applyNumberFormat="1" applyFont="1" applyFill="1" applyBorder="1" applyAlignment="1">
      <alignment vertical="center" shrinkToFit="1"/>
    </xf>
    <xf numFmtId="0" fontId="32" fillId="0" borderId="1" xfId="8" applyFont="1" applyBorder="1" applyAlignment="1">
      <alignment horizontal="left" vertical="center"/>
    </xf>
    <xf numFmtId="0" fontId="55" fillId="0" borderId="34" xfId="8" applyFont="1" applyBorder="1" applyAlignment="1">
      <alignment horizontal="center" vertical="center"/>
    </xf>
    <xf numFmtId="0" fontId="55" fillId="0" borderId="30" xfId="8" applyFont="1" applyBorder="1" applyAlignment="1">
      <alignment horizontal="center" vertical="top" wrapText="1"/>
    </xf>
    <xf numFmtId="38" fontId="21" fillId="3" borderId="127" xfId="30" applyFont="1" applyFill="1" applyBorder="1" applyAlignment="1">
      <alignment horizontal="right" shrinkToFit="1"/>
    </xf>
    <xf numFmtId="38" fontId="21" fillId="3" borderId="92" xfId="30" applyFont="1" applyFill="1" applyBorder="1" applyAlignment="1">
      <alignment horizontal="right" shrinkToFit="1"/>
    </xf>
    <xf numFmtId="38" fontId="32" fillId="3" borderId="128" xfId="8" applyNumberFormat="1" applyFont="1" applyFill="1" applyBorder="1" applyAlignment="1">
      <alignment horizontal="right" shrinkToFit="1"/>
    </xf>
    <xf numFmtId="38" fontId="61" fillId="3" borderId="13" xfId="30" applyFont="1" applyFill="1" applyBorder="1" applyAlignment="1">
      <alignment horizontal="right" shrinkToFit="1"/>
    </xf>
    <xf numFmtId="38" fontId="61" fillId="3" borderId="11" xfId="30" applyFont="1" applyFill="1" applyBorder="1" applyAlignment="1">
      <alignment horizontal="right" shrinkToFit="1"/>
    </xf>
    <xf numFmtId="38" fontId="61" fillId="3" borderId="30" xfId="30" applyFont="1" applyFill="1" applyBorder="1" applyAlignment="1">
      <alignment horizontal="right" shrinkToFit="1"/>
    </xf>
    <xf numFmtId="0" fontId="62" fillId="3" borderId="0" xfId="28" applyNumberFormat="1" applyFont="1" applyFill="1" applyAlignment="1">
      <alignment horizontal="center" vertical="center"/>
    </xf>
    <xf numFmtId="0" fontId="63" fillId="0" borderId="0" xfId="8" applyFont="1" applyAlignment="1">
      <alignment horizontal="center" vertical="top"/>
    </xf>
    <xf numFmtId="0" fontId="55" fillId="0" borderId="1" xfId="8" applyFont="1" applyBorder="1" applyAlignment="1">
      <alignment horizontal="center" vertical="top" wrapText="1"/>
    </xf>
    <xf numFmtId="38" fontId="60" fillId="0" borderId="129" xfId="2" applyFont="1" applyBorder="1" applyAlignment="1">
      <alignment vertical="center"/>
    </xf>
    <xf numFmtId="38" fontId="60" fillId="0" borderId="130" xfId="2" applyFont="1" applyBorder="1" applyAlignment="1">
      <alignment vertical="center"/>
    </xf>
    <xf numFmtId="3" fontId="52" fillId="4" borderId="3" xfId="2" applyNumberFormat="1" applyFont="1" applyFill="1" applyBorder="1" applyAlignment="1" applyProtection="1">
      <alignment vertical="center" shrinkToFit="1"/>
      <protection locked="0"/>
    </xf>
    <xf numFmtId="3" fontId="52" fillId="4" borderId="1" xfId="2" applyNumberFormat="1" applyFont="1" applyFill="1" applyBorder="1" applyAlignment="1" applyProtection="1">
      <alignment vertical="center" shrinkToFit="1"/>
      <protection locked="0"/>
    </xf>
    <xf numFmtId="3" fontId="53" fillId="2" borderId="1" xfId="2" applyNumberFormat="1" applyFont="1" applyFill="1" applyBorder="1" applyAlignment="1" applyProtection="1">
      <alignment vertical="center" shrinkToFit="1"/>
      <protection locked="0"/>
    </xf>
    <xf numFmtId="3" fontId="53" fillId="2" borderId="14" xfId="2" applyNumberFormat="1" applyFont="1" applyFill="1" applyBorder="1" applyAlignment="1" applyProtection="1">
      <alignment vertical="center" shrinkToFit="1"/>
      <protection locked="0"/>
    </xf>
    <xf numFmtId="3" fontId="52" fillId="3" borderId="3" xfId="2" applyNumberFormat="1" applyFont="1" applyFill="1" applyBorder="1" applyAlignment="1">
      <alignment vertical="center" shrinkToFit="1"/>
    </xf>
    <xf numFmtId="0" fontId="55" fillId="0" borderId="29" xfId="8" applyFont="1" applyBorder="1" applyAlignment="1">
      <alignment horizontal="center" vertical="top" wrapText="1"/>
    </xf>
    <xf numFmtId="38" fontId="21" fillId="3" borderId="131" xfId="30" applyFont="1" applyFill="1" applyBorder="1" applyAlignment="1">
      <alignment horizontal="right" shrinkToFit="1"/>
    </xf>
    <xf numFmtId="38" fontId="21" fillId="3" borderId="93" xfId="30" applyFont="1" applyFill="1" applyBorder="1" applyAlignment="1">
      <alignment horizontal="right" shrinkToFit="1"/>
    </xf>
    <xf numFmtId="38" fontId="61" fillId="3" borderId="3" xfId="30" applyFont="1" applyFill="1" applyBorder="1" applyAlignment="1">
      <alignment horizontal="right" shrinkToFit="1"/>
    </xf>
    <xf numFmtId="38" fontId="61" fillId="3" borderId="1" xfId="30" applyFont="1" applyFill="1" applyBorder="1" applyAlignment="1">
      <alignment horizontal="right" shrinkToFit="1"/>
    </xf>
    <xf numFmtId="38" fontId="61" fillId="3" borderId="29" xfId="30" applyFont="1" applyFill="1" applyBorder="1" applyAlignment="1">
      <alignment horizontal="right" shrinkToFit="1"/>
    </xf>
    <xf numFmtId="0" fontId="62" fillId="7" borderId="0" xfId="28" applyFont="1" applyFill="1" applyBorder="1" applyAlignment="1">
      <alignment horizontal="left" vertical="center"/>
    </xf>
    <xf numFmtId="0" fontId="59" fillId="0" borderId="6" xfId="8" applyFont="1" applyBorder="1" applyAlignment="1">
      <alignment horizontal="left" vertical="center"/>
    </xf>
    <xf numFmtId="0" fontId="32" fillId="0" borderId="6" xfId="8" applyFont="1" applyBorder="1" applyAlignment="1">
      <alignment horizontal="left" vertical="center"/>
    </xf>
    <xf numFmtId="0" fontId="32" fillId="0" borderId="6" xfId="8" applyFont="1" applyBorder="1" applyAlignment="1">
      <alignment horizontal="left" vertical="center" shrinkToFit="1"/>
    </xf>
    <xf numFmtId="0" fontId="59" fillId="0" borderId="10" xfId="8" applyFont="1" applyBorder="1" applyAlignment="1">
      <alignment horizontal="left" vertical="center"/>
    </xf>
    <xf numFmtId="0" fontId="32" fillId="0" borderId="10" xfId="8" applyFont="1" applyBorder="1" applyAlignment="1">
      <alignment horizontal="left" vertical="center"/>
    </xf>
    <xf numFmtId="0" fontId="32" fillId="0" borderId="10" xfId="8" applyFont="1" applyBorder="1" applyAlignment="1">
      <alignment horizontal="left" vertical="center" shrinkToFit="1"/>
    </xf>
    <xf numFmtId="49" fontId="64" fillId="0" borderId="5" xfId="8" applyNumberFormat="1" applyFont="1" applyBorder="1" applyAlignment="1">
      <alignment horizontal="left"/>
    </xf>
    <xf numFmtId="0" fontId="64" fillId="3" borderId="5" xfId="8" applyNumberFormat="1" applyFont="1" applyFill="1" applyBorder="1" applyAlignment="1">
      <alignment horizontal="left" shrinkToFit="1"/>
    </xf>
    <xf numFmtId="49" fontId="64" fillId="2" borderId="0" xfId="8" applyNumberFormat="1" applyFont="1" applyFill="1" applyAlignment="1" applyProtection="1">
      <alignment horizontal="center" vertical="center" shrinkToFit="1"/>
      <protection locked="0"/>
    </xf>
    <xf numFmtId="0" fontId="55" fillId="0" borderId="7" xfId="8" applyFont="1" applyBorder="1" applyAlignment="1">
      <alignment horizontal="center" vertical="center"/>
    </xf>
    <xf numFmtId="0" fontId="55" fillId="0" borderId="7" xfId="8" applyFont="1" applyBorder="1" applyAlignment="1">
      <alignment horizontal="center" vertical="top" wrapText="1"/>
    </xf>
    <xf numFmtId="38" fontId="60" fillId="0" borderId="132" xfId="2" applyFont="1" applyBorder="1" applyAlignment="1">
      <alignment vertical="center"/>
    </xf>
    <xf numFmtId="38" fontId="60" fillId="0" borderId="133" xfId="2" applyFont="1" applyBorder="1" applyAlignment="1">
      <alignment vertical="center"/>
    </xf>
    <xf numFmtId="3" fontId="52" fillId="4" borderId="9" xfId="2" applyNumberFormat="1" applyFont="1" applyFill="1" applyBorder="1" applyAlignment="1" applyProtection="1">
      <alignment vertical="center" shrinkToFit="1"/>
      <protection locked="0"/>
    </xf>
    <xf numFmtId="3" fontId="52" fillId="4" borderId="7" xfId="2" applyNumberFormat="1" applyFont="1" applyFill="1" applyBorder="1" applyAlignment="1" applyProtection="1">
      <alignment vertical="center" shrinkToFit="1"/>
      <protection locked="0"/>
    </xf>
    <xf numFmtId="3" fontId="53" fillId="2" borderId="7" xfId="2" applyNumberFormat="1" applyFont="1" applyFill="1" applyBorder="1" applyAlignment="1" applyProtection="1">
      <alignment vertical="center" shrinkToFit="1"/>
      <protection locked="0"/>
    </xf>
    <xf numFmtId="3" fontId="53" fillId="2" borderId="8" xfId="2" applyNumberFormat="1" applyFont="1" applyFill="1" applyBorder="1" applyAlignment="1" applyProtection="1">
      <alignment vertical="center" shrinkToFit="1"/>
      <protection locked="0"/>
    </xf>
    <xf numFmtId="3" fontId="52" fillId="3" borderId="9" xfId="2" applyNumberFormat="1" applyFont="1" applyFill="1" applyBorder="1" applyAlignment="1">
      <alignment vertical="center" shrinkToFit="1"/>
    </xf>
    <xf numFmtId="0" fontId="55" fillId="0" borderId="46" xfId="8" applyFont="1" applyBorder="1" applyAlignment="1">
      <alignment horizontal="center" vertical="center"/>
    </xf>
    <xf numFmtId="0" fontId="55" fillId="0" borderId="45" xfId="8" applyFont="1" applyBorder="1" applyAlignment="1">
      <alignment horizontal="center" vertical="center"/>
    </xf>
    <xf numFmtId="0" fontId="55" fillId="0" borderId="42" xfId="8" applyFont="1" applyBorder="1" applyAlignment="1">
      <alignment horizontal="center" vertical="top" wrapText="1"/>
    </xf>
    <xf numFmtId="38" fontId="21" fillId="3" borderId="134" xfId="30" applyFont="1" applyFill="1" applyBorder="1" applyAlignment="1">
      <alignment horizontal="right" shrinkToFit="1"/>
    </xf>
    <xf numFmtId="38" fontId="21" fillId="3" borderId="83" xfId="30" applyFont="1" applyFill="1" applyBorder="1" applyAlignment="1">
      <alignment horizontal="right" shrinkToFit="1"/>
    </xf>
    <xf numFmtId="38" fontId="32" fillId="3" borderId="43" xfId="8" applyNumberFormat="1" applyFont="1" applyFill="1" applyBorder="1" applyAlignment="1">
      <alignment horizontal="right" shrinkToFit="1"/>
    </xf>
    <xf numFmtId="38" fontId="61" fillId="3" borderId="41" xfId="30" applyFont="1" applyFill="1" applyBorder="1" applyAlignment="1">
      <alignment horizontal="right" shrinkToFit="1"/>
    </xf>
    <xf numFmtId="38" fontId="61" fillId="3" borderId="45" xfId="30" applyFont="1" applyFill="1" applyBorder="1" applyAlignment="1">
      <alignment horizontal="right" shrinkToFit="1"/>
    </xf>
    <xf numFmtId="38" fontId="61" fillId="3" borderId="42" xfId="30" applyFont="1" applyFill="1" applyBorder="1" applyAlignment="1">
      <alignment horizontal="right" shrinkToFit="1"/>
    </xf>
    <xf numFmtId="0" fontId="32" fillId="0" borderId="5" xfId="8" applyFont="1" applyBorder="1" applyAlignment="1">
      <alignment horizontal="right" vertical="center" wrapText="1" shrinkToFit="1"/>
    </xf>
    <xf numFmtId="0" fontId="55" fillId="0" borderId="113" xfId="8" applyFont="1" applyBorder="1" applyAlignment="1">
      <alignment horizontal="center" vertical="center" wrapText="1"/>
    </xf>
    <xf numFmtId="0" fontId="55" fillId="0" borderId="113" xfId="8" applyFont="1" applyBorder="1" applyAlignment="1">
      <alignment horizontal="center" vertical="center"/>
    </xf>
    <xf numFmtId="38" fontId="57" fillId="4" borderId="135" xfId="2" applyFont="1" applyFill="1" applyBorder="1" applyAlignment="1" applyProtection="1">
      <alignment vertical="center" shrinkToFit="1"/>
      <protection locked="0"/>
    </xf>
    <xf numFmtId="38" fontId="57" fillId="2" borderId="136" xfId="2" applyFont="1" applyFill="1" applyBorder="1" applyAlignment="1" applyProtection="1">
      <alignment vertical="center" shrinkToFit="1"/>
      <protection locked="0"/>
    </xf>
    <xf numFmtId="3" fontId="52" fillId="3" borderId="113" xfId="2" applyNumberFormat="1" applyFont="1" applyFill="1" applyBorder="1" applyAlignment="1">
      <alignment vertical="center" shrinkToFit="1"/>
    </xf>
    <xf numFmtId="3" fontId="52" fillId="3" borderId="114" xfId="2" applyNumberFormat="1" applyFont="1" applyFill="1" applyBorder="1" applyAlignment="1">
      <alignment vertical="center" shrinkToFit="1"/>
    </xf>
    <xf numFmtId="38" fontId="52" fillId="0" borderId="137" xfId="2" applyFont="1" applyBorder="1" applyAlignment="1">
      <alignment vertical="center" shrinkToFit="1"/>
    </xf>
    <xf numFmtId="0" fontId="55" fillId="0" borderId="0" xfId="8" applyFont="1" applyBorder="1" applyAlignment="1">
      <alignment horizontal="center" vertical="center" wrapText="1"/>
    </xf>
    <xf numFmtId="0" fontId="55" fillId="0" borderId="0" xfId="8" applyFont="1" applyBorder="1" applyAlignment="1">
      <alignment horizontal="center" vertical="center"/>
    </xf>
    <xf numFmtId="0" fontId="32" fillId="3" borderId="5" xfId="8" applyFont="1" applyFill="1" applyBorder="1" applyAlignment="1">
      <alignment horizontal="center" vertical="center"/>
    </xf>
    <xf numFmtId="0" fontId="62" fillId="7" borderId="0" xfId="28" applyFont="1" applyFill="1" applyAlignment="1">
      <alignment horizontal="center" vertical="center"/>
    </xf>
    <xf numFmtId="0" fontId="21" fillId="0" borderId="0" xfId="0" applyFont="1" applyAlignment="1">
      <alignment horizontal="center"/>
    </xf>
    <xf numFmtId="0" fontId="52" fillId="0" borderId="110" xfId="8" applyFont="1" applyBorder="1" applyAlignment="1">
      <alignment horizontal="center" vertical="center"/>
    </xf>
    <xf numFmtId="0" fontId="52" fillId="0" borderId="111" xfId="8" applyFont="1" applyBorder="1" applyAlignment="1">
      <alignment horizontal="center" vertical="center"/>
    </xf>
    <xf numFmtId="0" fontId="65" fillId="4" borderId="112" xfId="8" applyFont="1" applyFill="1" applyBorder="1" applyAlignment="1" applyProtection="1">
      <alignment horizontal="center" vertical="center" shrinkToFit="1"/>
      <protection locked="0"/>
    </xf>
    <xf numFmtId="0" fontId="65" fillId="4" borderId="113" xfId="8" applyFont="1" applyFill="1" applyBorder="1" applyAlignment="1" applyProtection="1">
      <alignment horizontal="center" vertical="center" shrinkToFit="1"/>
      <protection locked="0"/>
    </xf>
    <xf numFmtId="0" fontId="66" fillId="2" borderId="113" xfId="8" applyFont="1" applyFill="1" applyBorder="1" applyAlignment="1" applyProtection="1">
      <alignment horizontal="center" vertical="center" shrinkToFit="1"/>
      <protection locked="0"/>
    </xf>
    <xf numFmtId="0" fontId="66" fillId="2" borderId="114" xfId="8" applyFont="1" applyFill="1" applyBorder="1" applyAlignment="1" applyProtection="1">
      <alignment horizontal="center" vertical="center" shrinkToFit="1"/>
      <protection locked="0"/>
    </xf>
    <xf numFmtId="0" fontId="52" fillId="0" borderId="137" xfId="8" applyFont="1" applyBorder="1" applyAlignment="1">
      <alignment horizontal="center" vertical="center" shrinkToFit="1"/>
    </xf>
    <xf numFmtId="0" fontId="52" fillId="0" borderId="0" xfId="8" applyFont="1" applyAlignment="1">
      <alignment horizontal="center"/>
    </xf>
    <xf numFmtId="0" fontId="53" fillId="0" borderId="0" xfId="8" applyFont="1" applyAlignment="1">
      <alignment horizontal="center"/>
    </xf>
    <xf numFmtId="0" fontId="5" fillId="0" borderId="0" xfId="8" applyFont="1" applyAlignment="1">
      <alignment horizontal="center"/>
    </xf>
    <xf numFmtId="0" fontId="59" fillId="0" borderId="11" xfId="8" applyFont="1" applyBorder="1" applyAlignment="1">
      <alignment horizontal="left" vertical="center"/>
    </xf>
    <xf numFmtId="0" fontId="32" fillId="0" borderId="11" xfId="8" applyFont="1" applyBorder="1" applyAlignment="1">
      <alignment horizontal="left" vertical="center"/>
    </xf>
    <xf numFmtId="0" fontId="32" fillId="0" borderId="11" xfId="8" applyFont="1" applyBorder="1" applyAlignment="1">
      <alignment horizontal="left" vertical="center" shrinkToFit="1"/>
    </xf>
    <xf numFmtId="0" fontId="22" fillId="0" borderId="0" xfId="8" applyFont="1" applyAlignment="1">
      <alignment horizontal="center"/>
    </xf>
    <xf numFmtId="0" fontId="32" fillId="0" borderId="0" xfId="8" applyFont="1" applyBorder="1" applyAlignment="1">
      <alignment horizontal="left"/>
    </xf>
    <xf numFmtId="49" fontId="32" fillId="0" borderId="0" xfId="8" applyNumberFormat="1" applyFont="1" applyBorder="1" applyAlignment="1">
      <alignment horizontal="center"/>
    </xf>
    <xf numFmtId="0" fontId="32" fillId="0" borderId="0" xfId="8" applyFont="1" applyBorder="1" applyAlignment="1">
      <alignment horizontal="center" shrinkToFit="1"/>
    </xf>
    <xf numFmtId="49" fontId="32" fillId="0" borderId="0" xfId="8" applyNumberFormat="1" applyFont="1" applyBorder="1" applyAlignment="1">
      <alignment horizontal="center" shrinkToFit="1"/>
    </xf>
    <xf numFmtId="0" fontId="32" fillId="0" borderId="0" xfId="8" applyFont="1" applyFill="1" applyAlignment="1">
      <alignment horizontal="center" vertical="center"/>
    </xf>
    <xf numFmtId="0" fontId="62" fillId="0" borderId="0" xfId="28" applyFont="1" applyFill="1" applyAlignment="1">
      <alignment horizontal="center" vertical="center"/>
    </xf>
    <xf numFmtId="0" fontId="64" fillId="0" borderId="0" xfId="8" applyNumberFormat="1" applyFont="1" applyFill="1" applyAlignment="1">
      <alignment horizontal="left" shrinkToFit="1"/>
    </xf>
    <xf numFmtId="0" fontId="64" fillId="0" borderId="107" xfId="8" applyFont="1" applyBorder="1" applyAlignment="1">
      <alignment horizontal="center" vertical="center" wrapText="1"/>
    </xf>
    <xf numFmtId="0" fontId="64" fillId="0" borderId="108" xfId="8" applyFont="1" applyBorder="1" applyAlignment="1">
      <alignment horizontal="center" vertical="center" wrapText="1"/>
    </xf>
    <xf numFmtId="0" fontId="64" fillId="0" borderId="109" xfId="8" applyFont="1" applyBorder="1" applyAlignment="1">
      <alignment horizontal="center" vertical="center" wrapText="1"/>
    </xf>
    <xf numFmtId="0" fontId="65" fillId="2" borderId="135" xfId="8" applyFont="1" applyFill="1" applyBorder="1" applyAlignment="1" applyProtection="1">
      <alignment horizontal="left" vertical="center" shrinkToFit="1"/>
      <protection locked="0"/>
    </xf>
    <xf numFmtId="0" fontId="65" fillId="2" borderId="138" xfId="8" applyFont="1" applyFill="1" applyBorder="1" applyAlignment="1" applyProtection="1">
      <alignment horizontal="left" vertical="center" shrinkToFit="1"/>
      <protection locked="0"/>
    </xf>
    <xf numFmtId="0" fontId="52" fillId="0" borderId="112" xfId="8" applyFont="1" applyBorder="1" applyAlignment="1">
      <alignment horizontal="center" vertical="center" shrinkToFit="1"/>
    </xf>
    <xf numFmtId="0" fontId="59" fillId="0" borderId="0" xfId="8" applyFont="1" applyAlignment="1">
      <alignment horizontal="left" vertical="center"/>
    </xf>
    <xf numFmtId="0" fontId="32" fillId="0" borderId="0" xfId="8" applyFont="1" applyAlignment="1">
      <alignment horizontal="left" vertical="center"/>
    </xf>
    <xf numFmtId="0" fontId="32" fillId="0" borderId="0" xfId="8" applyFont="1" applyAlignment="1">
      <alignment horizontal="left" vertical="center" shrinkToFit="1"/>
    </xf>
    <xf numFmtId="0" fontId="21" fillId="0" borderId="0" xfId="0" applyFont="1" applyBorder="1" applyAlignment="1">
      <alignment horizontal="center"/>
    </xf>
    <xf numFmtId="0" fontId="32" fillId="0" borderId="0" xfId="8" applyFont="1" applyBorder="1"/>
    <xf numFmtId="0" fontId="61" fillId="0" borderId="0" xfId="0" applyFont="1" applyAlignment="1">
      <alignment horizontal="center" vertical="center"/>
    </xf>
    <xf numFmtId="0" fontId="67" fillId="0" borderId="0" xfId="0" applyFont="1" applyAlignment="1">
      <alignment horizontal="center" vertical="center"/>
    </xf>
    <xf numFmtId="58" fontId="2" fillId="0" borderId="0" xfId="8" applyNumberFormat="1" applyFont="1" applyAlignment="1">
      <alignment horizontal="center" vertical="center" shrinkToFit="1"/>
    </xf>
    <xf numFmtId="0" fontId="32" fillId="0" borderId="139" xfId="8" applyFont="1" applyBorder="1" applyAlignment="1">
      <alignment horizontal="center" vertical="center" wrapText="1"/>
    </xf>
    <xf numFmtId="0" fontId="32" fillId="0" borderId="140" xfId="8" applyFont="1" applyBorder="1" applyAlignment="1">
      <alignment horizontal="center" vertical="center" wrapText="1"/>
    </xf>
    <xf numFmtId="0" fontId="52" fillId="0" borderId="66" xfId="8" applyFont="1" applyBorder="1" applyAlignment="1">
      <alignment horizontal="center" vertical="center" wrapText="1"/>
    </xf>
    <xf numFmtId="0" fontId="52" fillId="2" borderId="141" xfId="8" applyFont="1" applyFill="1" applyBorder="1" applyAlignment="1" applyProtection="1">
      <alignment horizontal="center" vertical="center" shrinkToFit="1"/>
      <protection locked="0"/>
    </xf>
    <xf numFmtId="0" fontId="52" fillId="0" borderId="142" xfId="8" applyFont="1" applyBorder="1" applyAlignment="1">
      <alignment horizontal="center" vertical="center" wrapText="1"/>
    </xf>
    <xf numFmtId="0" fontId="52" fillId="2" borderId="13" xfId="8" applyFont="1" applyFill="1" applyBorder="1" applyAlignment="1" applyProtection="1">
      <alignment horizontal="center" vertical="center" shrinkToFit="1"/>
      <protection locked="0"/>
    </xf>
    <xf numFmtId="0" fontId="52" fillId="2" borderId="11" xfId="8" applyFont="1" applyFill="1" applyBorder="1" applyAlignment="1" applyProtection="1">
      <alignment horizontal="center" vertical="center" shrinkToFit="1"/>
      <protection locked="0"/>
    </xf>
    <xf numFmtId="0" fontId="52" fillId="2" borderId="12" xfId="8" applyFont="1" applyFill="1" applyBorder="1" applyAlignment="1" applyProtection="1">
      <alignment horizontal="center" vertical="center" shrinkToFit="1"/>
      <protection locked="0"/>
    </xf>
    <xf numFmtId="0" fontId="52" fillId="0" borderId="13" xfId="8" applyFont="1" applyBorder="1" applyAlignment="1">
      <alignment horizontal="center" vertical="center" shrinkToFit="1"/>
    </xf>
    <xf numFmtId="0" fontId="52" fillId="0" borderId="0" xfId="8" applyFont="1" applyAlignment="1">
      <alignment horizontal="center" vertical="center"/>
    </xf>
    <xf numFmtId="0" fontId="57" fillId="0" borderId="0" xfId="8" applyFont="1" applyAlignment="1">
      <alignment horizontal="center" vertical="center" wrapText="1"/>
    </xf>
    <xf numFmtId="0" fontId="22" fillId="0" borderId="0" xfId="8" applyFont="1" applyAlignment="1">
      <alignment horizontal="center" vertical="center"/>
    </xf>
    <xf numFmtId="0" fontId="32" fillId="0" borderId="0" xfId="8" applyFont="1" applyBorder="1" applyAlignment="1">
      <alignment horizontal="center" vertical="center" wrapText="1"/>
    </xf>
    <xf numFmtId="0" fontId="32" fillId="0" borderId="0" xfId="0" applyFont="1" applyFill="1" applyBorder="1" applyAlignment="1">
      <alignment horizontal="center" vertical="center"/>
    </xf>
    <xf numFmtId="0" fontId="32" fillId="0" borderId="56" xfId="8" applyFont="1" applyBorder="1" applyAlignment="1">
      <alignment horizontal="center" vertical="center" wrapText="1"/>
    </xf>
    <xf numFmtId="0" fontId="32" fillId="0" borderId="5" xfId="8" applyFont="1" applyBorder="1" applyAlignment="1">
      <alignment horizontal="center" vertical="center" wrapText="1"/>
    </xf>
    <xf numFmtId="0" fontId="32" fillId="0" borderId="2" xfId="8" applyFont="1" applyBorder="1" applyAlignment="1">
      <alignment horizontal="center" vertical="center" wrapText="1"/>
    </xf>
    <xf numFmtId="3" fontId="52" fillId="2" borderId="143" xfId="8" applyNumberFormat="1" applyFont="1" applyFill="1" applyBorder="1" applyAlignment="1" applyProtection="1">
      <alignment horizontal="center" vertical="center" shrinkToFit="1"/>
      <protection locked="0"/>
    </xf>
    <xf numFmtId="0" fontId="2" fillId="0" borderId="144" xfId="8" applyFont="1" applyBorder="1" applyAlignment="1">
      <alignment horizontal="center" vertical="center" wrapText="1"/>
    </xf>
    <xf numFmtId="3" fontId="52" fillId="2" borderId="3" xfId="8" applyNumberFormat="1" applyFont="1" applyFill="1" applyBorder="1" applyAlignment="1" applyProtection="1">
      <alignment horizontal="center" vertical="center" shrinkToFit="1"/>
      <protection locked="0"/>
    </xf>
    <xf numFmtId="3" fontId="52" fillId="2" borderId="1" xfId="8" applyNumberFormat="1" applyFont="1" applyFill="1" applyBorder="1" applyAlignment="1" applyProtection="1">
      <alignment horizontal="center" vertical="center" shrinkToFit="1"/>
      <protection locked="0"/>
    </xf>
    <xf numFmtId="3" fontId="52" fillId="2" borderId="14" xfId="8" applyNumberFormat="1" applyFont="1" applyFill="1" applyBorder="1" applyAlignment="1" applyProtection="1">
      <alignment horizontal="center" vertical="center" shrinkToFit="1"/>
      <protection locked="0"/>
    </xf>
    <xf numFmtId="3" fontId="52" fillId="0" borderId="3" xfId="8" applyNumberFormat="1" applyFont="1" applyBorder="1" applyAlignment="1">
      <alignment horizontal="center" vertical="center" shrinkToFit="1"/>
    </xf>
    <xf numFmtId="0" fontId="52" fillId="2" borderId="143" xfId="8" applyFont="1" applyFill="1" applyBorder="1" applyAlignment="1" applyProtection="1">
      <alignment horizontal="center" vertical="center" shrinkToFit="1"/>
      <protection locked="0"/>
    </xf>
    <xf numFmtId="0" fontId="52" fillId="2" borderId="3" xfId="8" applyFont="1" applyFill="1" applyBorder="1" applyAlignment="1" applyProtection="1">
      <alignment horizontal="center" vertical="center" shrinkToFit="1"/>
      <protection locked="0"/>
    </xf>
    <xf numFmtId="0" fontId="52" fillId="2" borderId="1" xfId="8" applyFont="1" applyFill="1" applyBorder="1" applyAlignment="1" applyProtection="1">
      <alignment horizontal="center" vertical="center" shrinkToFit="1"/>
      <protection locked="0"/>
    </xf>
    <xf numFmtId="0" fontId="52" fillId="2" borderId="14" xfId="8" applyFont="1" applyFill="1" applyBorder="1" applyAlignment="1" applyProtection="1">
      <alignment horizontal="center" vertical="center" shrinkToFit="1"/>
      <protection locked="0"/>
    </xf>
    <xf numFmtId="0" fontId="52" fillId="0" borderId="3" xfId="8" applyFont="1" applyBorder="1" applyAlignment="1">
      <alignment horizontal="center" vertical="center" shrinkToFit="1"/>
    </xf>
    <xf numFmtId="0" fontId="32" fillId="0" borderId="135" xfId="8" applyFont="1" applyBorder="1" applyAlignment="1">
      <alignment horizontal="center" vertical="center" wrapText="1"/>
    </xf>
    <xf numFmtId="0" fontId="32" fillId="0" borderId="112" xfId="8" applyFont="1" applyBorder="1" applyAlignment="1">
      <alignment horizontal="center" vertical="center" wrapText="1"/>
    </xf>
    <xf numFmtId="0" fontId="52" fillId="0" borderId="99" xfId="8" applyFont="1" applyBorder="1" applyAlignment="1">
      <alignment horizontal="center" vertical="center" wrapText="1"/>
    </xf>
    <xf numFmtId="0" fontId="52" fillId="2" borderId="145" xfId="8" applyFont="1" applyFill="1" applyBorder="1" applyAlignment="1" applyProtection="1">
      <alignment horizontal="center" vertical="center" shrinkToFit="1"/>
      <protection locked="0"/>
    </xf>
    <xf numFmtId="0" fontId="52" fillId="0" borderId="146" xfId="8" applyFont="1" applyBorder="1" applyAlignment="1">
      <alignment horizontal="center" vertical="center" wrapText="1"/>
    </xf>
    <xf numFmtId="0" fontId="52" fillId="2" borderId="9" xfId="8" applyFont="1" applyFill="1" applyBorder="1" applyAlignment="1" applyProtection="1">
      <alignment horizontal="center" vertical="center" shrinkToFit="1"/>
      <protection locked="0"/>
    </xf>
    <xf numFmtId="0" fontId="52" fillId="2" borderId="7" xfId="8" applyFont="1" applyFill="1" applyBorder="1" applyAlignment="1" applyProtection="1">
      <alignment horizontal="center" vertical="center" shrinkToFit="1"/>
      <protection locked="0"/>
    </xf>
    <xf numFmtId="0" fontId="52" fillId="2" borderId="8" xfId="8" applyFont="1" applyFill="1" applyBorder="1" applyAlignment="1" applyProtection="1">
      <alignment horizontal="center" vertical="center" shrinkToFit="1"/>
      <protection locked="0"/>
    </xf>
    <xf numFmtId="0" fontId="52" fillId="0" borderId="9" xfId="8" applyFont="1" applyBorder="1" applyAlignment="1">
      <alignment horizontal="center" vertical="center" shrinkToFit="1"/>
    </xf>
    <xf numFmtId="49" fontId="2" fillId="0" borderId="0" xfId="8" applyNumberFormat="1" applyFont="1" applyAlignment="1">
      <alignment horizontal="center" vertical="center"/>
    </xf>
    <xf numFmtId="0" fontId="61" fillId="0" borderId="0" xfId="0" applyFont="1" applyAlignment="1">
      <alignment horizontal="center"/>
    </xf>
    <xf numFmtId="0" fontId="67" fillId="0" borderId="0" xfId="0" applyFont="1" applyAlignment="1">
      <alignment horizontal="center"/>
    </xf>
    <xf numFmtId="0" fontId="32" fillId="0" borderId="11" xfId="8" applyFont="1" applyBorder="1" applyAlignment="1">
      <alignment horizontal="center" vertical="center" wrapText="1"/>
    </xf>
    <xf numFmtId="0" fontId="32" fillId="0" borderId="11" xfId="8" applyFont="1" applyBorder="1" applyAlignment="1">
      <alignment horizontal="center" vertical="center"/>
    </xf>
    <xf numFmtId="0" fontId="52" fillId="3" borderId="66" xfId="8" applyFont="1" applyFill="1" applyBorder="1" applyAlignment="1">
      <alignment horizontal="center" vertical="center" shrinkToFit="1"/>
    </xf>
    <xf numFmtId="0" fontId="52" fillId="3" borderId="147" xfId="8" applyFont="1" applyFill="1" applyBorder="1" applyAlignment="1">
      <alignment horizontal="center" vertical="center" shrinkToFit="1"/>
    </xf>
    <xf numFmtId="0" fontId="52" fillId="3" borderId="13" xfId="8" applyFont="1" applyFill="1" applyBorder="1" applyAlignment="1">
      <alignment horizontal="center" vertical="center" shrinkToFit="1"/>
    </xf>
    <xf numFmtId="0" fontId="52" fillId="3" borderId="11" xfId="8" applyFont="1" applyFill="1" applyBorder="1" applyAlignment="1">
      <alignment horizontal="center" vertical="center" shrinkToFit="1"/>
    </xf>
    <xf numFmtId="0" fontId="2" fillId="0" borderId="148" xfId="8" applyFont="1" applyBorder="1" applyAlignment="1">
      <alignment horizontal="center"/>
    </xf>
    <xf numFmtId="0" fontId="25" fillId="0" borderId="0" xfId="0" applyFont="1" applyAlignment="1"/>
    <xf numFmtId="0" fontId="68" fillId="0" borderId="0" xfId="0" applyFont="1" applyAlignment="1"/>
    <xf numFmtId="0" fontId="53" fillId="0" borderId="0" xfId="8" applyFont="1"/>
    <xf numFmtId="0" fontId="69" fillId="0" borderId="0" xfId="8" applyFont="1"/>
    <xf numFmtId="49" fontId="52" fillId="0" borderId="0" xfId="8" applyNumberFormat="1" applyFont="1" applyFill="1"/>
    <xf numFmtId="49" fontId="64" fillId="0" borderId="1" xfId="8" applyNumberFormat="1" applyFont="1" applyBorder="1" applyAlignment="1">
      <alignment horizontal="center" vertical="center"/>
    </xf>
    <xf numFmtId="57" fontId="53" fillId="2" borderId="2" xfId="8" applyNumberFormat="1" applyFont="1" applyFill="1" applyBorder="1" applyAlignment="1" applyProtection="1">
      <alignment horizontal="right" vertical="center" shrinkToFit="1"/>
      <protection locked="0"/>
    </xf>
    <xf numFmtId="57" fontId="53" fillId="2" borderId="149" xfId="8" applyNumberFormat="1" applyFont="1" applyFill="1" applyBorder="1" applyAlignment="1" applyProtection="1">
      <alignment horizontal="right" vertical="center" shrinkToFit="1"/>
      <protection locked="0"/>
    </xf>
    <xf numFmtId="49" fontId="53" fillId="0" borderId="3" xfId="8" applyNumberFormat="1" applyFont="1" applyBorder="1" applyAlignment="1">
      <alignment horizontal="center" vertical="center" shrinkToFit="1"/>
    </xf>
    <xf numFmtId="0" fontId="70" fillId="0" borderId="0" xfId="8" applyFont="1" applyAlignment="1">
      <alignment horizontal="left" vertical="center"/>
    </xf>
    <xf numFmtId="0" fontId="58" fillId="0" borderId="0" xfId="8" applyFont="1" applyAlignment="1">
      <alignment vertical="center"/>
    </xf>
    <xf numFmtId="49" fontId="69" fillId="0" borderId="0" xfId="8" applyNumberFormat="1" applyFont="1"/>
    <xf numFmtId="49" fontId="5" fillId="0" borderId="0" xfId="8" applyNumberFormat="1" applyFont="1" applyAlignment="1">
      <alignment horizontal="center"/>
    </xf>
    <xf numFmtId="49" fontId="31" fillId="0" borderId="0" xfId="8" applyNumberFormat="1" applyFont="1" applyAlignment="1">
      <alignment horizontal="center"/>
    </xf>
    <xf numFmtId="0" fontId="64" fillId="0" borderId="7" xfId="8" applyFont="1" applyBorder="1" applyAlignment="1">
      <alignment horizontal="center" vertical="center" wrapText="1"/>
    </xf>
    <xf numFmtId="0" fontId="64" fillId="0" borderId="7" xfId="8" applyFont="1" applyBorder="1" applyAlignment="1">
      <alignment vertical="center"/>
    </xf>
    <xf numFmtId="0" fontId="53" fillId="0" borderId="99" xfId="8" applyFont="1" applyBorder="1" applyAlignment="1">
      <alignment vertical="center" shrinkToFit="1"/>
    </xf>
    <xf numFmtId="0" fontId="53" fillId="2" borderId="150" xfId="8" applyFont="1" applyFill="1" applyBorder="1" applyAlignment="1" applyProtection="1">
      <alignment horizontal="left" vertical="center" shrinkToFit="1"/>
      <protection locked="0"/>
    </xf>
    <xf numFmtId="0" fontId="53" fillId="0" borderId="101" xfId="8" applyFont="1" applyBorder="1" applyAlignment="1">
      <alignment vertical="center" shrinkToFit="1"/>
    </xf>
    <xf numFmtId="0" fontId="71" fillId="0" borderId="1" xfId="8" applyFont="1" applyBorder="1" applyAlignment="1">
      <alignment horizontal="center"/>
    </xf>
    <xf numFmtId="0" fontId="71" fillId="0" borderId="1" xfId="8" applyFont="1" applyBorder="1" applyAlignment="1">
      <alignment horizontal="center" vertical="center" wrapText="1"/>
    </xf>
    <xf numFmtId="0" fontId="32" fillId="0" borderId="0" xfId="0" applyFont="1" applyFill="1" applyAlignment="1"/>
    <xf numFmtId="0" fontId="64" fillId="0" borderId="113" xfId="8" applyFont="1" applyBorder="1" applyAlignment="1">
      <alignment horizontal="center" vertical="center" wrapText="1"/>
    </xf>
    <xf numFmtId="0" fontId="64" fillId="0" borderId="113" xfId="8" applyFont="1" applyBorder="1" applyAlignment="1">
      <alignment horizontal="center" vertical="center"/>
    </xf>
    <xf numFmtId="38" fontId="72" fillId="0" borderId="110" xfId="2" applyFont="1" applyBorder="1" applyAlignment="1">
      <alignment vertical="center" shrinkToFit="1"/>
    </xf>
    <xf numFmtId="38" fontId="53" fillId="2" borderId="151" xfId="2" applyFont="1" applyFill="1" applyBorder="1" applyAlignment="1" applyProtection="1">
      <alignment vertical="center" shrinkToFit="1"/>
      <protection locked="0"/>
    </xf>
    <xf numFmtId="3" fontId="53" fillId="3" borderId="112" xfId="2" applyNumberFormat="1" applyFont="1" applyFill="1" applyBorder="1" applyAlignment="1">
      <alignment vertical="center" shrinkToFit="1"/>
    </xf>
    <xf numFmtId="0" fontId="71" fillId="0" borderId="1" xfId="8" applyFont="1" applyBorder="1" applyAlignment="1">
      <alignment horizontal="center" vertical="center"/>
    </xf>
    <xf numFmtId="0" fontId="25" fillId="0" borderId="1" xfId="8" applyFont="1" applyBorder="1" applyAlignment="1">
      <alignment horizontal="left" vertical="center" shrinkToFit="1"/>
    </xf>
    <xf numFmtId="0" fontId="73" fillId="7" borderId="0" xfId="28" applyFont="1" applyFill="1" applyBorder="1" applyAlignment="1">
      <alignment horizontal="right" vertical="center"/>
    </xf>
    <xf numFmtId="0" fontId="25" fillId="0" borderId="0" xfId="8" applyFont="1" applyAlignment="1">
      <alignment vertical="top"/>
    </xf>
    <xf numFmtId="0" fontId="64" fillId="0" borderId="11" xfId="8" applyFont="1" applyBorder="1" applyAlignment="1">
      <alignment horizontal="center" vertical="center"/>
    </xf>
    <xf numFmtId="3" fontId="53" fillId="2" borderId="151" xfId="2" applyNumberFormat="1" applyFont="1" applyFill="1" applyBorder="1" applyAlignment="1" applyProtection="1">
      <alignment vertical="center" shrinkToFit="1"/>
      <protection locked="0"/>
    </xf>
    <xf numFmtId="0" fontId="58" fillId="0" borderId="0" xfId="8" applyFont="1"/>
    <xf numFmtId="0" fontId="64" fillId="0" borderId="1" xfId="8" applyFont="1" applyBorder="1" applyAlignment="1">
      <alignment horizontal="center" vertical="center"/>
    </xf>
    <xf numFmtId="38" fontId="72" fillId="0" borderId="125" xfId="2" applyFont="1" applyBorder="1" applyAlignment="1">
      <alignment vertical="center" shrinkToFit="1"/>
    </xf>
    <xf numFmtId="3" fontId="53" fillId="2" borderId="148" xfId="2" applyNumberFormat="1" applyFont="1" applyFill="1" applyBorder="1" applyAlignment="1" applyProtection="1">
      <alignment vertical="center" shrinkToFit="1"/>
      <protection locked="0"/>
    </xf>
    <xf numFmtId="3" fontId="53" fillId="3" borderId="13" xfId="2" applyNumberFormat="1" applyFont="1" applyFill="1" applyBorder="1" applyAlignment="1">
      <alignment vertical="center" shrinkToFit="1"/>
    </xf>
    <xf numFmtId="0" fontId="25" fillId="0" borderId="1" xfId="8" applyFont="1" applyBorder="1" applyAlignment="1">
      <alignment horizontal="left" vertical="center"/>
    </xf>
    <xf numFmtId="0" fontId="73" fillId="3" borderId="0" xfId="28" applyNumberFormat="1" applyFont="1" applyFill="1" applyAlignment="1">
      <alignment horizontal="center" vertical="center"/>
    </xf>
    <xf numFmtId="0" fontId="71" fillId="0" borderId="0" xfId="8" applyFont="1" applyAlignment="1">
      <alignment horizontal="center" vertical="center"/>
    </xf>
    <xf numFmtId="38" fontId="72" fillId="0" borderId="129" xfId="2" applyFont="1" applyBorder="1" applyAlignment="1">
      <alignment vertical="center" shrinkToFit="1"/>
    </xf>
    <xf numFmtId="3" fontId="53" fillId="2" borderId="149" xfId="2" applyNumberFormat="1" applyFont="1" applyFill="1" applyBorder="1" applyAlignment="1" applyProtection="1">
      <alignment vertical="center" shrinkToFit="1"/>
      <protection locked="0"/>
    </xf>
    <xf numFmtId="3" fontId="53" fillId="3" borderId="3" xfId="2" applyNumberFormat="1" applyFont="1" applyFill="1" applyBorder="1" applyAlignment="1">
      <alignment vertical="center" shrinkToFit="1"/>
    </xf>
    <xf numFmtId="0" fontId="73" fillId="7" borderId="0" xfId="28" applyFont="1" applyFill="1" applyBorder="1" applyAlignment="1">
      <alignment horizontal="left" vertical="center"/>
    </xf>
    <xf numFmtId="0" fontId="71" fillId="0" borderId="6" xfId="8" applyFont="1" applyBorder="1" applyAlignment="1">
      <alignment horizontal="left" vertical="center"/>
    </xf>
    <xf numFmtId="0" fontId="25" fillId="0" borderId="6" xfId="8" applyFont="1" applyBorder="1" applyAlignment="1">
      <alignment horizontal="left" vertical="center"/>
    </xf>
    <xf numFmtId="0" fontId="25" fillId="0" borderId="6" xfId="8" applyFont="1" applyBorder="1" applyAlignment="1">
      <alignment horizontal="left" vertical="center" shrinkToFit="1"/>
    </xf>
    <xf numFmtId="0" fontId="71" fillId="0" borderId="10" xfId="8" applyFont="1" applyBorder="1" applyAlignment="1">
      <alignment horizontal="left" vertical="center"/>
    </xf>
    <xf numFmtId="0" fontId="25" fillId="0" borderId="10" xfId="8" applyFont="1" applyBorder="1" applyAlignment="1">
      <alignment horizontal="left" vertical="center"/>
    </xf>
    <xf numFmtId="0" fontId="25" fillId="0" borderId="10" xfId="8" applyFont="1" applyBorder="1" applyAlignment="1">
      <alignment horizontal="left" vertical="center" shrinkToFit="1"/>
    </xf>
    <xf numFmtId="0" fontId="64" fillId="0" borderId="7" xfId="8" applyFont="1" applyBorder="1" applyAlignment="1">
      <alignment horizontal="center" vertical="center"/>
    </xf>
    <xf numFmtId="38" fontId="72" fillId="0" borderId="132" xfId="2" applyFont="1" applyBorder="1" applyAlignment="1">
      <alignment vertical="center" shrinkToFit="1"/>
    </xf>
    <xf numFmtId="3" fontId="53" fillId="2" borderId="150" xfId="2" applyNumberFormat="1" applyFont="1" applyFill="1" applyBorder="1" applyAlignment="1" applyProtection="1">
      <alignment vertical="center" shrinkToFit="1"/>
      <protection locked="0"/>
    </xf>
    <xf numFmtId="3" fontId="53" fillId="3" borderId="9" xfId="2" applyNumberFormat="1" applyFont="1" applyFill="1" applyBorder="1" applyAlignment="1">
      <alignment vertical="center" shrinkToFit="1"/>
    </xf>
    <xf numFmtId="0" fontId="25" fillId="0" borderId="5" xfId="8" applyFont="1" applyBorder="1" applyAlignment="1">
      <alignment horizontal="right" vertical="center" wrapText="1" shrinkToFit="1"/>
    </xf>
    <xf numFmtId="38" fontId="58" fillId="2" borderId="135" xfId="2" applyFont="1" applyFill="1" applyBorder="1" applyAlignment="1" applyProtection="1">
      <alignment vertical="center" shrinkToFit="1"/>
      <protection locked="0"/>
    </xf>
    <xf numFmtId="3" fontId="53" fillId="3" borderId="151" xfId="2" applyNumberFormat="1" applyFont="1" applyFill="1" applyBorder="1" applyAlignment="1">
      <alignment vertical="center" shrinkToFit="1"/>
    </xf>
    <xf numFmtId="3" fontId="53" fillId="3" borderId="113" xfId="2" applyNumberFormat="1" applyFont="1" applyFill="1" applyBorder="1" applyAlignment="1">
      <alignment vertical="center" shrinkToFit="1"/>
    </xf>
    <xf numFmtId="3" fontId="53" fillId="3" borderId="114" xfId="2" applyNumberFormat="1" applyFont="1" applyFill="1" applyBorder="1" applyAlignment="1">
      <alignment vertical="center" shrinkToFit="1"/>
    </xf>
    <xf numFmtId="38" fontId="53" fillId="0" borderId="137" xfId="2" applyFont="1" applyBorder="1" applyAlignment="1">
      <alignment vertical="center" shrinkToFit="1"/>
    </xf>
    <xf numFmtId="0" fontId="25" fillId="3" borderId="5" xfId="8" applyFont="1" applyFill="1" applyBorder="1" applyAlignment="1">
      <alignment horizontal="center" vertical="center"/>
    </xf>
    <xf numFmtId="0" fontId="53" fillId="0" borderId="110" xfId="8" applyFont="1" applyBorder="1" applyAlignment="1">
      <alignment horizontal="center" vertical="center" shrinkToFit="1"/>
    </xf>
    <xf numFmtId="0" fontId="66" fillId="2" borderId="151" xfId="8" applyFont="1" applyFill="1" applyBorder="1" applyAlignment="1" applyProtection="1">
      <alignment horizontal="center" vertical="center" shrinkToFit="1"/>
      <protection locked="0"/>
    </xf>
    <xf numFmtId="0" fontId="53" fillId="0" borderId="137" xfId="8" applyFont="1" applyBorder="1" applyAlignment="1">
      <alignment horizontal="center" vertical="center" shrinkToFit="1"/>
    </xf>
    <xf numFmtId="0" fontId="71" fillId="0" borderId="11" xfId="8" applyFont="1" applyBorder="1" applyAlignment="1">
      <alignment horizontal="left" vertical="center"/>
    </xf>
    <xf numFmtId="0" fontId="25" fillId="0" borderId="11" xfId="8" applyFont="1" applyBorder="1" applyAlignment="1">
      <alignment horizontal="left" vertical="center"/>
    </xf>
    <xf numFmtId="0" fontId="25" fillId="0" borderId="11" xfId="8" applyFont="1" applyBorder="1" applyAlignment="1">
      <alignment horizontal="left" vertical="center" shrinkToFit="1"/>
    </xf>
    <xf numFmtId="0" fontId="69" fillId="0" borderId="0" xfId="8" applyFont="1" applyAlignment="1">
      <alignment horizontal="center"/>
    </xf>
    <xf numFmtId="0" fontId="73" fillId="0" borderId="0" xfId="28" applyFont="1" applyFill="1" applyAlignment="1">
      <alignment horizontal="left" vertical="center"/>
    </xf>
    <xf numFmtId="0" fontId="53" fillId="2" borderId="135" xfId="8" applyFont="1" applyFill="1" applyBorder="1" applyAlignment="1" applyProtection="1">
      <alignment horizontal="center" vertical="center" shrinkToFit="1"/>
      <protection locked="0"/>
    </xf>
    <xf numFmtId="0" fontId="53" fillId="0" borderId="112" xfId="8" applyFont="1" applyBorder="1" applyAlignment="1">
      <alignment horizontal="center" vertical="center" shrinkToFit="1"/>
    </xf>
    <xf numFmtId="0" fontId="71" fillId="0" borderId="0" xfId="8" applyFont="1" applyAlignment="1">
      <alignment horizontal="left" vertical="center"/>
    </xf>
    <xf numFmtId="0" fontId="25" fillId="0" borderId="0" xfId="8" applyFont="1" applyAlignment="1">
      <alignment horizontal="left" vertical="center"/>
    </xf>
    <xf numFmtId="0" fontId="25" fillId="0" borderId="0" xfId="8" applyFont="1" applyAlignment="1">
      <alignment horizontal="left" vertical="center" shrinkToFit="1"/>
    </xf>
    <xf numFmtId="0" fontId="52" fillId="0" borderId="152" xfId="8" applyFont="1" applyBorder="1" applyAlignment="1">
      <alignment horizontal="center" vertical="center" wrapText="1"/>
    </xf>
    <xf numFmtId="0" fontId="52" fillId="2" borderId="148" xfId="8" applyFont="1" applyFill="1" applyBorder="1" applyAlignment="1" applyProtection="1">
      <alignment horizontal="center" vertical="center" shrinkToFit="1"/>
      <protection locked="0"/>
    </xf>
    <xf numFmtId="0" fontId="74" fillId="0" borderId="0" xfId="0" applyFont="1" applyFill="1">
      <alignment vertical="center"/>
    </xf>
    <xf numFmtId="0" fontId="32" fillId="0" borderId="153" xfId="8" applyFont="1" applyBorder="1" applyAlignment="1">
      <alignment horizontal="center" vertical="center" wrapText="1"/>
    </xf>
    <xf numFmtId="3" fontId="52" fillId="2" borderId="149" xfId="8" applyNumberFormat="1" applyFont="1" applyFill="1" applyBorder="1" applyAlignment="1" applyProtection="1">
      <alignment horizontal="center" vertical="center" shrinkToFit="1"/>
      <protection locked="0"/>
    </xf>
    <xf numFmtId="0" fontId="52" fillId="2" borderId="149" xfId="8" applyFont="1" applyFill="1" applyBorder="1" applyAlignment="1" applyProtection="1">
      <alignment horizontal="center" vertical="center" shrinkToFit="1"/>
      <protection locked="0"/>
    </xf>
    <xf numFmtId="0" fontId="52" fillId="0" borderId="154" xfId="8" applyFont="1" applyBorder="1" applyAlignment="1">
      <alignment horizontal="center" vertical="center" wrapText="1"/>
    </xf>
    <xf numFmtId="0" fontId="52" fillId="2" borderId="150" xfId="8" applyFont="1" applyFill="1" applyBorder="1" applyAlignment="1" applyProtection="1">
      <alignment horizontal="center" vertical="center" shrinkToFit="1"/>
      <protection locked="0"/>
    </xf>
    <xf numFmtId="0" fontId="52" fillId="3" borderId="12" xfId="8" applyFont="1" applyFill="1" applyBorder="1" applyAlignment="1">
      <alignment horizontal="center" vertical="center" shrinkToFit="1"/>
    </xf>
    <xf numFmtId="0" fontId="52" fillId="0" borderId="0" xfId="8" applyFont="1" applyFill="1" applyBorder="1" applyAlignment="1">
      <alignment horizontal="center" vertical="center" shrinkToFit="1"/>
    </xf>
    <xf numFmtId="0" fontId="0" fillId="0" borderId="0" xfId="0" applyFont="1" applyAlignment="1" applyProtection="1"/>
    <xf numFmtId="0" fontId="75" fillId="0" borderId="0" xfId="8" applyFont="1" applyProtection="1"/>
    <xf numFmtId="182" fontId="76" fillId="0" borderId="0" xfId="9" applyNumberFormat="1" applyFont="1" applyFill="1" applyAlignment="1" applyProtection="1">
      <alignment horizontal="left" vertical="top"/>
    </xf>
    <xf numFmtId="0" fontId="76" fillId="0" borderId="0" xfId="8" applyFont="1" applyAlignment="1" applyProtection="1">
      <alignment horizontal="left"/>
    </xf>
    <xf numFmtId="0" fontId="27" fillId="0" borderId="22" xfId="8" applyFont="1" applyBorder="1" applyAlignment="1" applyProtection="1">
      <alignment horizontal="center" wrapText="1"/>
    </xf>
    <xf numFmtId="0" fontId="27" fillId="0" borderId="86" xfId="8" applyFont="1" applyBorder="1" applyAlignment="1" applyProtection="1">
      <alignment horizontal="center" wrapText="1"/>
    </xf>
    <xf numFmtId="0" fontId="27" fillId="0" borderId="23" xfId="8" applyFont="1" applyBorder="1" applyAlignment="1" applyProtection="1">
      <alignment horizontal="center" wrapText="1"/>
    </xf>
    <xf numFmtId="0" fontId="27" fillId="0" borderId="15" xfId="8" applyFont="1" applyBorder="1" applyAlignment="1" applyProtection="1">
      <alignment horizontal="right" vertical="center"/>
    </xf>
    <xf numFmtId="0" fontId="2" fillId="3" borderId="16" xfId="8" applyFont="1" applyFill="1" applyBorder="1" applyProtection="1"/>
    <xf numFmtId="0" fontId="2" fillId="3" borderId="19" xfId="8" applyFont="1" applyFill="1" applyBorder="1" applyProtection="1"/>
    <xf numFmtId="0" fontId="2" fillId="3" borderId="17" xfId="8" applyFont="1" applyFill="1" applyBorder="1" applyProtection="1"/>
    <xf numFmtId="0" fontId="14" fillId="3" borderId="0" xfId="8" applyNumberFormat="1" applyFont="1" applyFill="1" applyAlignment="1" applyProtection="1">
      <alignment horizontal="center" vertical="top"/>
    </xf>
    <xf numFmtId="0" fontId="27" fillId="0" borderId="64" xfId="8" applyFont="1" applyBorder="1" applyProtection="1"/>
    <xf numFmtId="0" fontId="27" fillId="0" borderId="65" xfId="8" applyFont="1" applyBorder="1" applyAlignment="1" applyProtection="1">
      <alignment horizontal="center"/>
    </xf>
    <xf numFmtId="0" fontId="27" fillId="0" borderId="65" xfId="8" applyFont="1" applyBorder="1" applyProtection="1"/>
    <xf numFmtId="0" fontId="27" fillId="0" borderId="63" xfId="8" applyFont="1" applyBorder="1" applyProtection="1"/>
    <xf numFmtId="0" fontId="27" fillId="0" borderId="40" xfId="8" applyFont="1" applyBorder="1" applyAlignment="1" applyProtection="1">
      <alignment horizontal="right" vertical="center"/>
    </xf>
    <xf numFmtId="177" fontId="2" fillId="3" borderId="3" xfId="8" applyNumberFormat="1" applyFont="1" applyFill="1" applyBorder="1" applyAlignment="1" applyProtection="1">
      <alignment horizontal="center"/>
    </xf>
    <xf numFmtId="177" fontId="2" fillId="3" borderId="1" xfId="8" applyNumberFormat="1" applyFont="1" applyFill="1" applyBorder="1" applyAlignment="1" applyProtection="1">
      <alignment horizontal="center"/>
    </xf>
    <xf numFmtId="177" fontId="2" fillId="3" borderId="29" xfId="8" applyNumberFormat="1" applyFont="1" applyFill="1" applyBorder="1" applyAlignment="1" applyProtection="1">
      <alignment horizontal="center"/>
    </xf>
    <xf numFmtId="0" fontId="76" fillId="0" borderId="0" xfId="8" applyFont="1" applyAlignment="1" applyProtection="1">
      <alignment vertical="top"/>
    </xf>
    <xf numFmtId="0" fontId="27" fillId="0" borderId="54" xfId="8" applyFont="1" applyBorder="1" applyAlignment="1" applyProtection="1">
      <alignment horizontal="center"/>
    </xf>
    <xf numFmtId="0" fontId="75" fillId="0" borderId="87" xfId="8" applyFont="1" applyBorder="1" applyProtection="1"/>
    <xf numFmtId="0" fontId="75" fillId="0" borderId="86" xfId="8" applyFont="1" applyBorder="1" applyAlignment="1" applyProtection="1">
      <alignment horizontal="center"/>
    </xf>
    <xf numFmtId="38" fontId="0" fillId="3" borderId="155" xfId="2" applyFont="1" applyFill="1" applyBorder="1" applyProtection="1">
      <alignment vertical="center"/>
    </xf>
    <xf numFmtId="38" fontId="22" fillId="3" borderId="3" xfId="2" applyFont="1" applyFill="1" applyBorder="1" applyProtection="1">
      <alignment vertical="center"/>
    </xf>
    <xf numFmtId="38" fontId="22" fillId="3" borderId="1" xfId="2" applyFont="1" applyFill="1" applyBorder="1" applyProtection="1">
      <alignment vertical="center"/>
    </xf>
    <xf numFmtId="38" fontId="22" fillId="3" borderId="29" xfId="2" applyFont="1" applyFill="1" applyBorder="1" applyProtection="1">
      <alignment vertical="center"/>
    </xf>
    <xf numFmtId="0" fontId="55" fillId="0" borderId="0" xfId="8" applyFont="1" applyProtection="1"/>
    <xf numFmtId="0" fontId="27" fillId="0" borderId="39" xfId="8" applyFont="1" applyBorder="1" applyAlignment="1" applyProtection="1">
      <alignment horizontal="center"/>
    </xf>
    <xf numFmtId="0" fontId="75" fillId="0" borderId="2" xfId="8" applyFont="1" applyBorder="1" applyProtection="1"/>
    <xf numFmtId="0" fontId="75" fillId="0" borderId="4" xfId="8" applyFont="1" applyBorder="1" applyAlignment="1" applyProtection="1">
      <alignment horizontal="center"/>
    </xf>
    <xf numFmtId="38" fontId="0" fillId="3" borderId="47" xfId="2" applyFont="1" applyFill="1" applyBorder="1" applyProtection="1">
      <alignment vertical="center"/>
    </xf>
    <xf numFmtId="38" fontId="2" fillId="3" borderId="4" xfId="2" applyFont="1" applyFill="1" applyBorder="1" applyProtection="1">
      <alignment vertical="center"/>
    </xf>
    <xf numFmtId="38" fontId="2" fillId="3" borderId="1" xfId="2" applyFont="1" applyFill="1" applyBorder="1" applyProtection="1">
      <alignment vertical="center"/>
    </xf>
    <xf numFmtId="38" fontId="2" fillId="3" borderId="29" xfId="2" applyFont="1" applyFill="1" applyBorder="1" applyProtection="1">
      <alignment vertical="center"/>
    </xf>
    <xf numFmtId="0" fontId="2" fillId="0" borderId="5" xfId="8" applyFont="1" applyFill="1" applyBorder="1" applyAlignment="1" applyProtection="1">
      <alignment horizontal="center"/>
    </xf>
    <xf numFmtId="0" fontId="27" fillId="0" borderId="43" xfId="8" applyFont="1" applyBorder="1" applyAlignment="1" applyProtection="1">
      <alignment horizontal="center"/>
    </xf>
    <xf numFmtId="0" fontId="75" fillId="0" borderId="97" xfId="8" applyFont="1" applyBorder="1" applyProtection="1"/>
    <xf numFmtId="0" fontId="75" fillId="0" borderId="156" xfId="8" applyFont="1" applyBorder="1" applyAlignment="1" applyProtection="1">
      <alignment horizontal="center"/>
    </xf>
    <xf numFmtId="38" fontId="0" fillId="3" borderId="3" xfId="2" applyFont="1" applyFill="1" applyBorder="1" applyProtection="1">
      <alignment vertical="center"/>
    </xf>
    <xf numFmtId="38" fontId="0" fillId="3" borderId="1" xfId="2" applyFont="1" applyFill="1" applyBorder="1" applyProtection="1">
      <alignment vertical="center"/>
    </xf>
    <xf numFmtId="38" fontId="0" fillId="3" borderId="29" xfId="2" applyFont="1" applyFill="1" applyBorder="1" applyProtection="1">
      <alignment vertical="center"/>
    </xf>
    <xf numFmtId="0" fontId="2" fillId="3" borderId="5" xfId="8" applyFont="1" applyFill="1" applyBorder="1" applyAlignment="1" applyProtection="1">
      <alignment horizontal="center"/>
    </xf>
    <xf numFmtId="0" fontId="27" fillId="0" borderId="157" xfId="8" applyFont="1" applyBorder="1" applyAlignment="1" applyProtection="1">
      <alignment horizontal="center"/>
    </xf>
    <xf numFmtId="0" fontId="75" fillId="0" borderId="69" xfId="8" applyFont="1" applyBorder="1" applyProtection="1"/>
    <xf numFmtId="0" fontId="75" fillId="0" borderId="69" xfId="8" applyFont="1" applyBorder="1" applyAlignment="1" applyProtection="1">
      <alignment horizontal="center"/>
    </xf>
    <xf numFmtId="38" fontId="2" fillId="3" borderId="34" xfId="2" applyFont="1" applyFill="1" applyBorder="1" applyProtection="1">
      <alignment vertical="center"/>
    </xf>
    <xf numFmtId="0" fontId="77" fillId="0" borderId="0" xfId="8" applyFont="1" applyAlignment="1" applyProtection="1">
      <alignment horizontal="right"/>
    </xf>
    <xf numFmtId="0" fontId="75" fillId="0" borderId="4" xfId="8" applyFont="1" applyBorder="1" applyProtection="1"/>
    <xf numFmtId="38" fontId="2" fillId="0" borderId="4" xfId="2" applyFont="1" applyFill="1" applyBorder="1" applyProtection="1">
      <alignment vertical="center"/>
    </xf>
    <xf numFmtId="38" fontId="2" fillId="0" borderId="1" xfId="2" applyFont="1" applyFill="1" applyBorder="1" applyProtection="1">
      <alignment vertical="center"/>
    </xf>
    <xf numFmtId="38" fontId="2" fillId="0" borderId="29" xfId="2" applyFont="1" applyFill="1" applyBorder="1" applyProtection="1">
      <alignment vertical="center"/>
    </xf>
    <xf numFmtId="0" fontId="2" fillId="0" borderId="5" xfId="8" applyFont="1" applyBorder="1" applyAlignment="1" applyProtection="1">
      <alignment horizontal="left"/>
    </xf>
    <xf numFmtId="38" fontId="2" fillId="2" borderId="4" xfId="2" applyFont="1" applyFill="1" applyBorder="1" applyProtection="1">
      <alignment vertical="center"/>
      <protection locked="0"/>
    </xf>
    <xf numFmtId="38" fontId="2" fillId="2" borderId="1" xfId="2" applyFont="1" applyFill="1" applyBorder="1" applyProtection="1">
      <alignment vertical="center"/>
      <protection locked="0"/>
    </xf>
    <xf numFmtId="38" fontId="2" fillId="2" borderId="29" xfId="2" applyFont="1" applyFill="1" applyBorder="1" applyProtection="1">
      <alignment vertical="center"/>
      <protection locked="0"/>
    </xf>
    <xf numFmtId="0" fontId="2" fillId="3" borderId="5" xfId="8" applyFont="1" applyFill="1" applyBorder="1" applyAlignment="1" applyProtection="1">
      <alignment horizontal="left" shrinkToFit="1"/>
    </xf>
    <xf numFmtId="0" fontId="75" fillId="0" borderId="89" xfId="8" applyFont="1" applyBorder="1" applyProtection="1"/>
    <xf numFmtId="0" fontId="75" fillId="0" borderId="89" xfId="8" applyFont="1" applyBorder="1" applyAlignment="1" applyProtection="1">
      <alignment horizontal="center"/>
    </xf>
    <xf numFmtId="38" fontId="0" fillId="3" borderId="35" xfId="2" applyFont="1" applyFill="1" applyBorder="1" applyProtection="1">
      <alignment vertical="center"/>
    </xf>
    <xf numFmtId="38" fontId="0" fillId="3" borderId="6" xfId="2" applyFont="1" applyFill="1" applyBorder="1" applyProtection="1">
      <alignment vertical="center"/>
    </xf>
    <xf numFmtId="0" fontId="75" fillId="0" borderId="55" xfId="8" applyFont="1" applyBorder="1" applyProtection="1"/>
    <xf numFmtId="0" fontId="75" fillId="0" borderId="55" xfId="8" applyFont="1" applyBorder="1" applyAlignment="1" applyProtection="1">
      <alignment horizontal="center"/>
    </xf>
    <xf numFmtId="38" fontId="2" fillId="3" borderId="3" xfId="2" applyFont="1" applyFill="1" applyBorder="1" applyProtection="1">
      <alignment vertical="center"/>
    </xf>
    <xf numFmtId="38" fontId="2" fillId="3" borderId="93" xfId="2" applyFont="1" applyFill="1" applyBorder="1" applyProtection="1">
      <alignment vertical="center"/>
    </xf>
    <xf numFmtId="38" fontId="0" fillId="3" borderId="0" xfId="2" applyFont="1" applyFill="1" applyBorder="1" applyProtection="1">
      <alignment vertical="center"/>
    </xf>
    <xf numFmtId="0" fontId="27" fillId="0" borderId="158" xfId="8" applyFont="1" applyBorder="1" applyAlignment="1" applyProtection="1">
      <alignment horizontal="center"/>
    </xf>
    <xf numFmtId="0" fontId="27" fillId="0" borderId="159" xfId="8" applyFont="1" applyBorder="1" applyAlignment="1" applyProtection="1">
      <alignment horizontal="center"/>
    </xf>
    <xf numFmtId="0" fontId="27" fillId="0" borderId="159" xfId="8" applyFont="1" applyBorder="1" applyProtection="1"/>
    <xf numFmtId="0" fontId="27" fillId="0" borderId="160" xfId="8" applyFont="1" applyBorder="1" applyAlignment="1" applyProtection="1">
      <alignment horizontal="center"/>
    </xf>
    <xf numFmtId="38" fontId="0" fillId="3" borderId="156" xfId="2" applyFont="1" applyFill="1" applyBorder="1" applyProtection="1">
      <alignment vertical="center"/>
    </xf>
    <xf numFmtId="38" fontId="0" fillId="3" borderId="45" xfId="2" applyFont="1" applyFill="1" applyBorder="1" applyProtection="1">
      <alignment vertical="center"/>
    </xf>
    <xf numFmtId="38" fontId="0" fillId="3" borderId="42" xfId="2" applyFont="1" applyFill="1" applyBorder="1" applyProtection="1">
      <alignment vertical="center"/>
    </xf>
    <xf numFmtId="0" fontId="78" fillId="0" borderId="0" xfId="0" applyFont="1" applyFill="1" applyAlignment="1" applyProtection="1"/>
    <xf numFmtId="0" fontId="2" fillId="0" borderId="48" xfId="8" applyFont="1" applyFill="1" applyBorder="1" applyProtection="1"/>
    <xf numFmtId="0" fontId="27" fillId="0" borderId="89" xfId="8" applyFont="1" applyFill="1" applyBorder="1" applyAlignment="1" applyProtection="1">
      <alignment horizontal="center"/>
    </xf>
    <xf numFmtId="0" fontId="27" fillId="0" borderId="35" xfId="8" applyFont="1" applyFill="1" applyBorder="1" applyAlignment="1" applyProtection="1">
      <alignment horizontal="center"/>
    </xf>
    <xf numFmtId="38" fontId="79" fillId="0" borderId="1" xfId="2" applyFont="1" applyFill="1" applyBorder="1" applyProtection="1">
      <alignment vertical="center"/>
    </xf>
    <xf numFmtId="0" fontId="2" fillId="0" borderId="161" xfId="8" applyFont="1" applyFill="1" applyBorder="1" applyProtection="1"/>
    <xf numFmtId="38" fontId="22" fillId="0" borderId="1" xfId="2" applyFont="1" applyFill="1" applyBorder="1" applyProtection="1">
      <alignment vertical="center"/>
    </xf>
    <xf numFmtId="0" fontId="2" fillId="0" borderId="2" xfId="8" applyFont="1" applyFill="1" applyBorder="1" applyProtection="1"/>
    <xf numFmtId="0" fontId="27" fillId="0" borderId="4" xfId="8" applyFont="1" applyFill="1" applyBorder="1" applyAlignment="1" applyProtection="1">
      <alignment horizontal="center"/>
    </xf>
    <xf numFmtId="0" fontId="27" fillId="0" borderId="3" xfId="8" applyFont="1" applyFill="1" applyBorder="1" applyAlignment="1" applyProtection="1">
      <alignment horizontal="center"/>
    </xf>
    <xf numFmtId="0" fontId="2" fillId="0" borderId="5" xfId="8" applyFont="1" applyFill="1" applyBorder="1" applyProtection="1"/>
    <xf numFmtId="0" fontId="2" fillId="0" borderId="3" xfId="8" applyFont="1" applyFill="1" applyBorder="1" applyProtection="1"/>
    <xf numFmtId="183" fontId="22" fillId="0" borderId="0" xfId="8" applyNumberFormat="1" applyFont="1" applyFill="1" applyAlignment="1" applyProtection="1">
      <alignment horizontal="center"/>
    </xf>
    <xf numFmtId="0" fontId="22" fillId="0" borderId="0" xfId="8" applyFont="1" applyProtection="1"/>
    <xf numFmtId="177" fontId="22" fillId="0" borderId="0" xfId="8" applyNumberFormat="1" applyFont="1" applyFill="1" applyProtection="1"/>
    <xf numFmtId="0" fontId="2" fillId="0" borderId="56" xfId="8" applyFont="1" applyFill="1" applyBorder="1" applyProtection="1"/>
    <xf numFmtId="0" fontId="2" fillId="0" borderId="48" xfId="8" applyFont="1" applyFill="1" applyBorder="1" applyAlignment="1" applyProtection="1">
      <alignment horizontal="center"/>
    </xf>
    <xf numFmtId="0" fontId="75" fillId="0" borderId="35" xfId="8" applyFont="1" applyFill="1" applyBorder="1" applyAlignment="1" applyProtection="1">
      <alignment horizontal="center"/>
    </xf>
    <xf numFmtId="0" fontId="22" fillId="0" borderId="0" xfId="8" applyFont="1" applyFill="1" applyAlignment="1" applyProtection="1">
      <alignment horizontal="right" shrinkToFit="1"/>
    </xf>
    <xf numFmtId="0" fontId="2" fillId="0" borderId="66" xfId="8" applyFont="1" applyFill="1" applyBorder="1" applyProtection="1"/>
    <xf numFmtId="0" fontId="2" fillId="0" borderId="2" xfId="8" applyFont="1" applyFill="1" applyBorder="1" applyAlignment="1" applyProtection="1">
      <alignment horizontal="center"/>
    </xf>
    <xf numFmtId="0" fontId="75" fillId="0" borderId="3" xfId="8" applyFont="1" applyFill="1" applyBorder="1" applyAlignment="1" applyProtection="1">
      <alignment horizontal="center"/>
    </xf>
    <xf numFmtId="0" fontId="27" fillId="0" borderId="0" xfId="8" applyFont="1" applyFill="1" applyAlignment="1" applyProtection="1">
      <alignment horizontal="center"/>
    </xf>
    <xf numFmtId="0" fontId="22" fillId="0" borderId="0" xfId="8" applyFont="1" applyFill="1" applyAlignment="1" applyProtection="1">
      <alignment horizontal="center"/>
    </xf>
    <xf numFmtId="0" fontId="2" fillId="0" borderId="35" xfId="8" applyFont="1" applyFill="1" applyBorder="1" applyProtection="1"/>
    <xf numFmtId="0" fontId="2" fillId="0" borderId="0" xfId="8" applyFont="1" applyFill="1" applyAlignment="1" applyProtection="1">
      <alignment shrinkToFit="1"/>
    </xf>
    <xf numFmtId="0" fontId="27" fillId="0" borderId="2" xfId="8" applyFont="1" applyFill="1" applyBorder="1" applyAlignment="1" applyProtection="1">
      <alignment horizontal="center"/>
    </xf>
    <xf numFmtId="0" fontId="80" fillId="0" borderId="0" xfId="23" applyFont="1" applyProtection="1"/>
    <xf numFmtId="184" fontId="2" fillId="0" borderId="0" xfId="23" applyNumberFormat="1" applyFont="1" applyProtection="1"/>
    <xf numFmtId="0" fontId="81" fillId="0" borderId="0" xfId="0" applyFont="1" applyAlignment="1" applyProtection="1">
      <alignment vertical="center"/>
    </xf>
    <xf numFmtId="0" fontId="2" fillId="0" borderId="0" xfId="23" applyNumberFormat="1" applyFont="1" applyFill="1" applyAlignment="1" applyProtection="1">
      <alignment vertical="center" shrinkToFit="1"/>
    </xf>
    <xf numFmtId="0" fontId="0" fillId="0" borderId="0" xfId="0" applyFont="1" applyAlignment="1" applyProtection="1">
      <alignment shrinkToFit="1"/>
    </xf>
    <xf numFmtId="0" fontId="82" fillId="0" borderId="0" xfId="23" applyFont="1" applyAlignment="1" applyProtection="1">
      <alignment horizontal="right" vertical="center"/>
    </xf>
    <xf numFmtId="0" fontId="82" fillId="0" borderId="0" xfId="23" applyFont="1" applyAlignment="1" applyProtection="1">
      <alignment vertical="center"/>
    </xf>
    <xf numFmtId="0" fontId="2" fillId="0" borderId="48" xfId="23" applyFont="1" applyBorder="1" applyAlignment="1" applyProtection="1">
      <alignment horizontal="center" vertical="center"/>
    </xf>
    <xf numFmtId="0" fontId="2" fillId="0" borderId="89" xfId="23" applyFont="1" applyBorder="1" applyAlignment="1" applyProtection="1">
      <alignment horizontal="center" vertical="center"/>
    </xf>
    <xf numFmtId="0" fontId="2" fillId="0" borderId="35" xfId="23" applyFont="1" applyBorder="1" applyAlignment="1" applyProtection="1">
      <alignment horizontal="center" vertical="center"/>
    </xf>
    <xf numFmtId="0" fontId="22" fillId="2" borderId="6" xfId="23" applyFont="1" applyFill="1" applyBorder="1" applyAlignment="1" applyProtection="1">
      <alignment horizontal="center"/>
      <protection locked="0"/>
    </xf>
    <xf numFmtId="0" fontId="2" fillId="0" borderId="6" xfId="23" applyFont="1" applyBorder="1" applyAlignment="1" applyProtection="1">
      <alignment horizontal="center" vertical="center"/>
    </xf>
    <xf numFmtId="0" fontId="52" fillId="0" borderId="0" xfId="23" applyFont="1" applyProtection="1"/>
    <xf numFmtId="0" fontId="34" fillId="0" borderId="162" xfId="23" applyFont="1" applyFill="1" applyBorder="1" applyAlignment="1" applyProtection="1">
      <alignment horizontal="left" vertical="center"/>
    </xf>
    <xf numFmtId="0" fontId="2" fillId="0" borderId="163" xfId="23" applyFont="1" applyFill="1" applyBorder="1" applyAlignment="1" applyProtection="1">
      <alignment horizontal="center" vertical="center"/>
    </xf>
    <xf numFmtId="0" fontId="2" fillId="0" borderId="164" xfId="23" applyFont="1" applyFill="1" applyBorder="1" applyAlignment="1" applyProtection="1">
      <alignment horizontal="center" vertical="center"/>
    </xf>
    <xf numFmtId="0" fontId="2" fillId="0" borderId="165" xfId="23" applyFont="1" applyFill="1" applyBorder="1" applyAlignment="1" applyProtection="1">
      <alignment horizontal="center" vertical="center"/>
    </xf>
    <xf numFmtId="0" fontId="2" fillId="0" borderId="166" xfId="23" applyFont="1" applyFill="1" applyBorder="1" applyAlignment="1" applyProtection="1">
      <alignment shrinkToFit="1"/>
    </xf>
    <xf numFmtId="0" fontId="2" fillId="0" borderId="167" xfId="23" applyFont="1" applyFill="1" applyBorder="1" applyAlignment="1" applyProtection="1">
      <alignment shrinkToFit="1"/>
    </xf>
    <xf numFmtId="0" fontId="2" fillId="0" borderId="168" xfId="23" applyFont="1" applyFill="1" applyBorder="1" applyAlignment="1" applyProtection="1">
      <alignment shrinkToFit="1"/>
    </xf>
    <xf numFmtId="0" fontId="2" fillId="0" borderId="169" xfId="23" applyFont="1" applyFill="1" applyBorder="1" applyAlignment="1" applyProtection="1">
      <alignment shrinkToFit="1"/>
    </xf>
    <xf numFmtId="0" fontId="2" fillId="0" borderId="0" xfId="23" applyFont="1" applyFill="1" applyBorder="1" applyAlignment="1" applyProtection="1"/>
    <xf numFmtId="0" fontId="2" fillId="0" borderId="0" xfId="23" applyFont="1" applyBorder="1" applyProtection="1"/>
    <xf numFmtId="0" fontId="82" fillId="4" borderId="0" xfId="23" applyNumberFormat="1" applyFont="1" applyFill="1" applyAlignment="1" applyProtection="1">
      <alignment horizontal="center" vertical="center"/>
      <protection locked="0"/>
    </xf>
    <xf numFmtId="0" fontId="80" fillId="0" borderId="0" xfId="23" applyFont="1" applyAlignment="1" applyProtection="1">
      <alignment vertical="center"/>
    </xf>
    <xf numFmtId="0" fontId="2" fillId="0" borderId="0" xfId="23" applyFont="1" applyBorder="1" applyAlignment="1" applyProtection="1">
      <alignment horizontal="center" vertical="center"/>
    </xf>
    <xf numFmtId="0" fontId="2" fillId="0" borderId="5" xfId="23" applyFont="1" applyBorder="1" applyAlignment="1" applyProtection="1">
      <alignment horizontal="center" vertical="center"/>
    </xf>
    <xf numFmtId="0" fontId="22" fillId="2" borderId="10" xfId="23" applyFont="1" applyFill="1" applyBorder="1" applyAlignment="1" applyProtection="1">
      <alignment horizontal="center"/>
      <protection locked="0"/>
    </xf>
    <xf numFmtId="0" fontId="2" fillId="0" borderId="10" xfId="23" applyFont="1" applyBorder="1" applyAlignment="1" applyProtection="1">
      <alignment horizontal="center" vertical="center"/>
    </xf>
    <xf numFmtId="0" fontId="83" fillId="3" borderId="15" xfId="23" applyNumberFormat="1" applyFont="1" applyFill="1" applyBorder="1" applyAlignment="1" applyProtection="1">
      <alignment horizontal="center" vertical="center" shrinkToFit="1"/>
    </xf>
    <xf numFmtId="0" fontId="83" fillId="0" borderId="0" xfId="23" applyNumberFormat="1" applyFont="1" applyFill="1" applyAlignment="1" applyProtection="1">
      <alignment horizontal="center" vertical="center" shrinkToFit="1"/>
    </xf>
    <xf numFmtId="0" fontId="84" fillId="0" borderId="162" xfId="23" applyFont="1" applyFill="1" applyBorder="1" applyAlignment="1" applyProtection="1">
      <alignment horizontal="left" vertical="top" wrapText="1"/>
    </xf>
    <xf numFmtId="0" fontId="2" fillId="0" borderId="170" xfId="23" applyFont="1" applyFill="1" applyBorder="1" applyAlignment="1" applyProtection="1">
      <alignment horizontal="center" vertical="center" wrapText="1"/>
    </xf>
    <xf numFmtId="0" fontId="2" fillId="0" borderId="4" xfId="23" applyFont="1" applyFill="1" applyBorder="1" applyAlignment="1" applyProtection="1">
      <alignment horizontal="center" vertical="center"/>
    </xf>
    <xf numFmtId="0" fontId="2" fillId="0" borderId="171" xfId="23" applyFont="1" applyFill="1" applyBorder="1" applyAlignment="1" applyProtection="1">
      <alignment horizontal="center" vertical="center"/>
    </xf>
    <xf numFmtId="177" fontId="2" fillId="3" borderId="172" xfId="23" applyNumberFormat="1" applyFont="1" applyFill="1" applyBorder="1" applyAlignment="1" applyProtection="1">
      <alignment shrinkToFit="1"/>
    </xf>
    <xf numFmtId="0" fontId="2" fillId="0" borderId="173" xfId="23" applyFont="1" applyFill="1" applyBorder="1" applyAlignment="1" applyProtection="1">
      <alignment horizontal="right" shrinkToFit="1"/>
    </xf>
    <xf numFmtId="0" fontId="32" fillId="0" borderId="1" xfId="27" applyFont="1" applyFill="1" applyBorder="1" applyAlignment="1" applyProtection="1">
      <alignment horizontal="center" vertical="center" wrapText="1"/>
    </xf>
    <xf numFmtId="0" fontId="32" fillId="0" borderId="1" xfId="27" applyFont="1" applyFill="1" applyBorder="1" applyAlignment="1" applyProtection="1">
      <alignment horizontal="left" wrapText="1"/>
    </xf>
    <xf numFmtId="0" fontId="2" fillId="0" borderId="66" xfId="23" applyFont="1" applyBorder="1" applyAlignment="1" applyProtection="1">
      <alignment horizontal="center" vertical="center"/>
    </xf>
    <xf numFmtId="0" fontId="2" fillId="0" borderId="69" xfId="23" applyFont="1" applyBorder="1" applyAlignment="1" applyProtection="1">
      <alignment horizontal="center" vertical="center"/>
    </xf>
    <xf numFmtId="0" fontId="2" fillId="0" borderId="13" xfId="23" applyFont="1" applyBorder="1" applyAlignment="1" applyProtection="1">
      <alignment horizontal="center" vertical="center"/>
    </xf>
    <xf numFmtId="0" fontId="22" fillId="2" borderId="11" xfId="23" applyFont="1" applyFill="1" applyBorder="1" applyAlignment="1" applyProtection="1">
      <alignment horizontal="center"/>
      <protection locked="0"/>
    </xf>
    <xf numFmtId="0" fontId="2" fillId="0" borderId="11" xfId="23" applyFont="1" applyBorder="1" applyAlignment="1" applyProtection="1">
      <alignment horizontal="center" vertical="center"/>
    </xf>
    <xf numFmtId="0" fontId="83" fillId="3" borderId="38" xfId="23" applyNumberFormat="1" applyFont="1" applyFill="1" applyBorder="1" applyAlignment="1" applyProtection="1">
      <alignment horizontal="center" vertical="center" shrinkToFit="1"/>
    </xf>
    <xf numFmtId="0" fontId="2" fillId="0" borderId="174" xfId="23" applyFont="1" applyFill="1" applyBorder="1" applyAlignment="1" applyProtection="1">
      <alignment horizontal="center" vertical="center"/>
    </xf>
    <xf numFmtId="0" fontId="2" fillId="0" borderId="175" xfId="23" applyFont="1" applyFill="1" applyBorder="1" applyAlignment="1" applyProtection="1">
      <alignment horizontal="center" vertical="center" textRotation="255"/>
    </xf>
    <xf numFmtId="0" fontId="2" fillId="0" borderId="176" xfId="23" applyFont="1" applyFill="1" applyBorder="1" applyAlignment="1" applyProtection="1">
      <alignment horizontal="center" vertical="center" textRotation="255"/>
    </xf>
    <xf numFmtId="0" fontId="77" fillId="4" borderId="177" xfId="23" applyFont="1" applyFill="1" applyBorder="1" applyAlignment="1" applyProtection="1">
      <alignment shrinkToFit="1"/>
      <protection locked="0"/>
    </xf>
    <xf numFmtId="0" fontId="2" fillId="4" borderId="0" xfId="23" applyFont="1" applyFill="1" applyBorder="1" applyAlignment="1" applyProtection="1">
      <alignment shrinkToFit="1"/>
      <protection locked="0"/>
    </xf>
    <xf numFmtId="0" fontId="2" fillId="3" borderId="178" xfId="23" applyNumberFormat="1" applyFont="1" applyFill="1" applyBorder="1" applyAlignment="1" applyProtection="1">
      <alignment shrinkToFit="1"/>
    </xf>
    <xf numFmtId="185" fontId="2" fillId="0" borderId="0" xfId="23" applyNumberFormat="1" applyFont="1" applyFill="1" applyBorder="1" applyAlignment="1" applyProtection="1"/>
    <xf numFmtId="0" fontId="32" fillId="0" borderId="1" xfId="27" applyFont="1" applyFill="1" applyBorder="1" applyAlignment="1" applyProtection="1">
      <alignment horizontal="center" vertical="center" textRotation="255" wrapText="1" shrinkToFit="1"/>
    </xf>
    <xf numFmtId="0" fontId="32" fillId="0" borderId="1" xfId="27" applyFont="1" applyFill="1" applyBorder="1" applyAlignment="1" applyProtection="1">
      <alignment horizontal="left" shrinkToFit="1"/>
    </xf>
    <xf numFmtId="0" fontId="85" fillId="0" borderId="1" xfId="27" applyFont="1" applyFill="1" applyBorder="1" applyAlignment="1" applyProtection="1">
      <alignment horizontal="left" shrinkToFit="1"/>
    </xf>
    <xf numFmtId="0" fontId="2" fillId="0" borderId="48" xfId="23" applyFont="1" applyBorder="1" applyAlignment="1" applyProtection="1">
      <alignment horizontal="center" vertical="center" wrapText="1"/>
    </xf>
    <xf numFmtId="0" fontId="2" fillId="0" borderId="89" xfId="23" applyFont="1" applyBorder="1" applyAlignment="1" applyProtection="1">
      <alignment horizontal="center" vertical="center" wrapText="1"/>
    </xf>
    <xf numFmtId="0" fontId="2" fillId="0" borderId="5" xfId="23" applyFont="1" applyBorder="1" applyAlignment="1" applyProtection="1">
      <alignment horizontal="center" vertical="center" wrapText="1"/>
    </xf>
    <xf numFmtId="0" fontId="2" fillId="0" borderId="179" xfId="23" applyFont="1" applyBorder="1" applyAlignment="1" applyProtection="1">
      <alignment horizontal="center" wrapText="1"/>
    </xf>
    <xf numFmtId="0" fontId="2" fillId="0" borderId="180" xfId="23" applyFont="1" applyFill="1" applyBorder="1" applyAlignment="1" applyProtection="1">
      <alignment horizontal="center" vertical="center"/>
    </xf>
    <xf numFmtId="0" fontId="2" fillId="0" borderId="181" xfId="23" applyFont="1" applyFill="1" applyBorder="1" applyAlignment="1" applyProtection="1">
      <alignment horizontal="center" vertical="center"/>
    </xf>
    <xf numFmtId="0" fontId="2" fillId="0" borderId="182" xfId="23" applyFont="1" applyFill="1" applyBorder="1" applyAlignment="1" applyProtection="1">
      <alignment horizontal="center" vertical="center"/>
    </xf>
    <xf numFmtId="0" fontId="77" fillId="0" borderId="177" xfId="23" applyFont="1" applyFill="1" applyBorder="1" applyAlignment="1" applyProtection="1">
      <alignment horizontal="center" shrinkToFit="1"/>
    </xf>
    <xf numFmtId="0" fontId="77" fillId="0" borderId="183" xfId="23" applyFont="1" applyFill="1" applyBorder="1" applyAlignment="1" applyProtection="1">
      <alignment horizontal="center" shrinkToFit="1"/>
    </xf>
    <xf numFmtId="0" fontId="2" fillId="0" borderId="183" xfId="23" applyFont="1" applyFill="1" applyBorder="1" applyAlignment="1" applyProtection="1">
      <alignment horizontal="center" shrinkToFit="1"/>
    </xf>
    <xf numFmtId="0" fontId="2" fillId="0" borderId="177" xfId="23" applyFont="1" applyFill="1" applyBorder="1" applyAlignment="1" applyProtection="1">
      <alignment horizontal="center" shrinkToFit="1"/>
    </xf>
    <xf numFmtId="0" fontId="2" fillId="0" borderId="181" xfId="23" applyFont="1" applyFill="1" applyBorder="1" applyAlignment="1" applyProtection="1">
      <alignment horizontal="center" shrinkToFit="1"/>
    </xf>
    <xf numFmtId="185" fontId="2" fillId="0" borderId="184" xfId="23" applyNumberFormat="1" applyFont="1" applyFill="1" applyBorder="1" applyAlignment="1" applyProtection="1">
      <alignment horizontal="center" shrinkToFit="1"/>
    </xf>
    <xf numFmtId="0" fontId="32" fillId="0" borderId="1" xfId="27" applyFont="1" applyFill="1" applyBorder="1" applyAlignment="1" applyProtection="1">
      <alignment horizontal="right" shrinkToFit="1"/>
    </xf>
    <xf numFmtId="0" fontId="2" fillId="0" borderId="66" xfId="23" applyFont="1" applyBorder="1" applyAlignment="1" applyProtection="1">
      <alignment horizontal="center" vertical="center" wrapText="1"/>
    </xf>
    <xf numFmtId="0" fontId="2" fillId="0" borderId="69" xfId="23" applyFont="1" applyBorder="1" applyAlignment="1" applyProtection="1">
      <alignment horizontal="center" vertical="center" wrapText="1"/>
    </xf>
    <xf numFmtId="0" fontId="2" fillId="0" borderId="13" xfId="23" applyFont="1" applyBorder="1" applyAlignment="1" applyProtection="1">
      <alignment horizontal="center" vertical="center" wrapText="1"/>
    </xf>
    <xf numFmtId="0" fontId="2" fillId="0" borderId="185" xfId="23" applyFont="1" applyBorder="1" applyAlignment="1" applyProtection="1">
      <alignment horizontal="center" wrapText="1"/>
    </xf>
    <xf numFmtId="0" fontId="2" fillId="0" borderId="186" xfId="23" applyFont="1" applyFill="1" applyBorder="1" applyAlignment="1" applyProtection="1">
      <alignment horizontal="center" vertical="center" textRotation="255"/>
    </xf>
    <xf numFmtId="0" fontId="2" fillId="0" borderId="187" xfId="23" applyFont="1" applyFill="1" applyBorder="1" applyAlignment="1" applyProtection="1">
      <alignment horizontal="center" vertical="center" textRotation="255"/>
    </xf>
    <xf numFmtId="0" fontId="2" fillId="4" borderId="177" xfId="23" applyFont="1" applyFill="1" applyBorder="1" applyAlignment="1" applyProtection="1">
      <alignment shrinkToFit="1"/>
      <protection locked="0"/>
    </xf>
    <xf numFmtId="185" fontId="2" fillId="0" borderId="184" xfId="23" applyNumberFormat="1" applyFont="1" applyFill="1" applyBorder="1" applyAlignment="1" applyProtection="1">
      <alignment shrinkToFit="1"/>
    </xf>
    <xf numFmtId="0" fontId="2" fillId="0" borderId="35" xfId="23" applyFont="1" applyFill="1" applyBorder="1" applyAlignment="1" applyProtection="1">
      <alignment horizontal="center" vertical="center" wrapText="1"/>
    </xf>
    <xf numFmtId="186" fontId="22" fillId="2" borderId="6" xfId="23" applyNumberFormat="1" applyFont="1" applyFill="1" applyBorder="1" applyAlignment="1" applyProtection="1">
      <alignment horizontal="center"/>
      <protection locked="0"/>
    </xf>
    <xf numFmtId="0" fontId="83" fillId="3" borderId="40" xfId="23" applyNumberFormat="1" applyFont="1" applyFill="1" applyBorder="1" applyAlignment="1" applyProtection="1">
      <alignment horizontal="center" vertical="center" shrinkToFit="1"/>
    </xf>
    <xf numFmtId="0" fontId="2" fillId="0" borderId="188" xfId="23" applyFont="1" applyFill="1" applyBorder="1" applyAlignment="1" applyProtection="1">
      <alignment horizontal="center" vertical="center"/>
    </xf>
    <xf numFmtId="0" fontId="2" fillId="0" borderId="189" xfId="23" applyFont="1" applyFill="1" applyBorder="1" applyAlignment="1" applyProtection="1">
      <alignment horizontal="center" vertical="center" wrapText="1"/>
    </xf>
    <xf numFmtId="0" fontId="2" fillId="0" borderId="190" xfId="23" applyFont="1" applyFill="1" applyBorder="1" applyAlignment="1" applyProtection="1">
      <alignment horizontal="center" vertical="center"/>
    </xf>
    <xf numFmtId="10" fontId="2" fillId="3" borderId="191" xfId="23" applyNumberFormat="1" applyFont="1" applyFill="1" applyBorder="1" applyAlignment="1" applyProtection="1">
      <alignment shrinkToFit="1"/>
    </xf>
    <xf numFmtId="10" fontId="2" fillId="3" borderId="192" xfId="23" applyNumberFormat="1" applyFont="1" applyFill="1" applyBorder="1" applyAlignment="1" applyProtection="1">
      <alignment shrinkToFit="1"/>
    </xf>
    <xf numFmtId="10" fontId="2" fillId="3" borderId="193" xfId="23" applyNumberFormat="1" applyFont="1" applyFill="1" applyBorder="1" applyAlignment="1" applyProtection="1">
      <alignment shrinkToFit="1"/>
    </xf>
    <xf numFmtId="10" fontId="2" fillId="3" borderId="178" xfId="23" applyNumberFormat="1" applyFont="1" applyFill="1" applyBorder="1" applyAlignment="1" applyProtection="1">
      <alignment shrinkToFit="1"/>
    </xf>
    <xf numFmtId="10" fontId="2" fillId="0" borderId="0" xfId="23" applyNumberFormat="1" applyFont="1" applyFill="1" applyBorder="1" applyAlignment="1" applyProtection="1"/>
    <xf numFmtId="186" fontId="22" fillId="2" borderId="11" xfId="23" applyNumberFormat="1" applyFont="1" applyFill="1" applyBorder="1" applyAlignment="1" applyProtection="1">
      <alignment horizontal="center"/>
      <protection locked="0"/>
    </xf>
    <xf numFmtId="0" fontId="2" fillId="0" borderId="194" xfId="23" applyFont="1" applyBorder="1" applyAlignment="1" applyProtection="1">
      <alignment horizontal="center" wrapText="1"/>
    </xf>
    <xf numFmtId="0" fontId="2" fillId="0" borderId="195" xfId="23" applyFont="1" applyFill="1" applyBorder="1" applyAlignment="1" applyProtection="1">
      <alignment horizontal="center" vertical="center"/>
    </xf>
    <xf numFmtId="0" fontId="2" fillId="0" borderId="176" xfId="23" applyFont="1" applyFill="1" applyBorder="1" applyAlignment="1" applyProtection="1">
      <alignment horizontal="center" vertical="center"/>
    </xf>
    <xf numFmtId="38" fontId="2" fillId="3" borderId="196" xfId="7" applyFont="1" applyFill="1" applyBorder="1" applyAlignment="1" applyProtection="1">
      <alignment horizontal="right" shrinkToFit="1"/>
    </xf>
    <xf numFmtId="38" fontId="2" fillId="3" borderId="197" xfId="7" applyFont="1" applyFill="1" applyBorder="1" applyAlignment="1" applyProtection="1">
      <alignment horizontal="right" shrinkToFit="1"/>
    </xf>
    <xf numFmtId="38" fontId="2" fillId="3" borderId="198" xfId="23" applyNumberFormat="1" applyFont="1" applyFill="1" applyBorder="1" applyAlignment="1" applyProtection="1">
      <alignment shrinkToFit="1"/>
    </xf>
    <xf numFmtId="38" fontId="2" fillId="0" borderId="0" xfId="23" applyNumberFormat="1" applyFont="1" applyFill="1" applyBorder="1" applyAlignment="1" applyProtection="1"/>
    <xf numFmtId="187" fontId="32" fillId="0" borderId="1" xfId="27" applyNumberFormat="1" applyFont="1" applyFill="1" applyBorder="1" applyAlignment="1" applyProtection="1">
      <alignment horizontal="right" shrinkToFit="1"/>
    </xf>
    <xf numFmtId="0" fontId="2" fillId="8" borderId="66" xfId="23" applyFont="1" applyFill="1" applyBorder="1" applyAlignment="1" applyProtection="1">
      <alignment horizontal="center" vertical="center" wrapText="1"/>
    </xf>
    <xf numFmtId="0" fontId="2" fillId="8" borderId="69" xfId="23" applyFont="1" applyFill="1" applyBorder="1" applyAlignment="1" applyProtection="1">
      <alignment horizontal="center" vertical="center" wrapText="1"/>
    </xf>
    <xf numFmtId="0" fontId="2" fillId="8" borderId="13" xfId="23" applyFont="1" applyFill="1" applyBorder="1" applyAlignment="1" applyProtection="1">
      <alignment horizontal="center" vertical="center" wrapText="1"/>
    </xf>
    <xf numFmtId="0" fontId="32" fillId="3" borderId="2" xfId="29" applyFont="1" applyFill="1" applyBorder="1" applyAlignment="1" applyProtection="1">
      <alignment horizontal="center" vertical="center" shrinkToFit="1"/>
      <protection locked="0"/>
    </xf>
    <xf numFmtId="0" fontId="2" fillId="0" borderId="125" xfId="23" applyFont="1" applyBorder="1" applyAlignment="1" applyProtection="1">
      <alignment horizontal="center" wrapText="1"/>
    </xf>
    <xf numFmtId="0" fontId="83" fillId="9" borderId="0" xfId="23" applyNumberFormat="1" applyFont="1" applyFill="1" applyAlignment="1" applyProtection="1">
      <alignment horizontal="center" vertical="center" shrinkToFit="1"/>
    </xf>
    <xf numFmtId="0" fontId="84" fillId="9" borderId="162" xfId="23" applyFont="1" applyFill="1" applyBorder="1" applyAlignment="1" applyProtection="1">
      <alignment horizontal="left" vertical="top" wrapText="1"/>
    </xf>
    <xf numFmtId="0" fontId="2" fillId="9" borderId="199" xfId="23" applyFont="1" applyFill="1" applyBorder="1" applyAlignment="1" applyProtection="1">
      <alignment horizontal="center" vertical="center"/>
    </xf>
    <xf numFmtId="38" fontId="2" fillId="3" borderId="177" xfId="7" applyFont="1" applyFill="1" applyBorder="1" applyAlignment="1" applyProtection="1">
      <alignment horizontal="right" shrinkToFit="1"/>
    </xf>
    <xf numFmtId="38" fontId="2" fillId="3" borderId="183" xfId="7" applyFont="1" applyFill="1" applyBorder="1" applyAlignment="1" applyProtection="1">
      <alignment horizontal="right" shrinkToFit="1"/>
    </xf>
    <xf numFmtId="38" fontId="2" fillId="3" borderId="184" xfId="23" applyNumberFormat="1" applyFont="1" applyFill="1" applyBorder="1" applyAlignment="1" applyProtection="1">
      <alignment shrinkToFit="1"/>
    </xf>
    <xf numFmtId="0" fontId="32" fillId="0" borderId="0" xfId="27" applyFont="1" applyFill="1" applyBorder="1" applyAlignment="1" applyProtection="1">
      <alignment horizontal="center"/>
    </xf>
    <xf numFmtId="187" fontId="32" fillId="0" borderId="0" xfId="27" applyNumberFormat="1" applyFont="1" applyFill="1" applyBorder="1" applyAlignment="1" applyProtection="1">
      <alignment horizontal="right" wrapText="1"/>
    </xf>
    <xf numFmtId="14" fontId="32" fillId="3" borderId="2" xfId="29" applyNumberFormat="1" applyFont="1" applyFill="1" applyBorder="1" applyAlignment="1" applyProtection="1">
      <alignment horizontal="center" vertical="center" shrinkToFit="1"/>
      <protection locked="0"/>
    </xf>
    <xf numFmtId="0" fontId="2" fillId="0" borderId="1" xfId="23" applyFont="1" applyBorder="1" applyAlignment="1" applyProtection="1">
      <alignment horizontal="center" vertical="center" wrapText="1"/>
    </xf>
    <xf numFmtId="38" fontId="2" fillId="2" borderId="1" xfId="7" applyFont="1" applyFill="1" applyBorder="1" applyAlignment="1" applyProtection="1">
      <protection locked="0"/>
    </xf>
    <xf numFmtId="0" fontId="2" fillId="0" borderId="200" xfId="23" applyFont="1" applyBorder="1" applyAlignment="1" applyProtection="1"/>
    <xf numFmtId="0" fontId="2" fillId="0" borderId="199" xfId="23" applyFont="1" applyFill="1" applyBorder="1" applyAlignment="1" applyProtection="1">
      <alignment horizontal="center" vertical="center"/>
    </xf>
    <xf numFmtId="0" fontId="86" fillId="0" borderId="162" xfId="23" applyFont="1" applyFill="1" applyBorder="1" applyAlignment="1" applyProtection="1">
      <alignment vertical="top" wrapText="1"/>
    </xf>
    <xf numFmtId="0" fontId="2" fillId="0" borderId="193" xfId="23" applyFont="1" applyFill="1" applyBorder="1" applyAlignment="1" applyProtection="1">
      <alignment horizontal="center" vertical="center"/>
    </xf>
    <xf numFmtId="0" fontId="2" fillId="0" borderId="201" xfId="23" applyFont="1" applyFill="1" applyBorder="1" applyAlignment="1" applyProtection="1">
      <alignment horizontal="center" vertical="center"/>
    </xf>
    <xf numFmtId="38" fontId="2" fillId="0" borderId="202" xfId="7" applyFont="1" applyFill="1" applyBorder="1" applyAlignment="1" applyProtection="1">
      <alignment horizontal="right" shrinkToFit="1"/>
    </xf>
    <xf numFmtId="38" fontId="2" fillId="0" borderId="203" xfId="7" applyFont="1" applyFill="1" applyBorder="1" applyAlignment="1" applyProtection="1">
      <alignment horizontal="right" shrinkToFit="1"/>
    </xf>
    <xf numFmtId="38" fontId="2" fillId="0" borderId="204" xfId="7" applyFont="1" applyFill="1" applyBorder="1" applyAlignment="1" applyProtection="1">
      <alignment horizontal="right" shrinkToFit="1"/>
    </xf>
    <xf numFmtId="38" fontId="2" fillId="0" borderId="205" xfId="7" applyFont="1" applyFill="1" applyBorder="1" applyAlignment="1" applyProtection="1">
      <alignment horizontal="right" shrinkToFit="1"/>
    </xf>
    <xf numFmtId="38" fontId="2" fillId="3" borderId="181" xfId="23" applyNumberFormat="1" applyFont="1" applyFill="1" applyBorder="1" applyAlignment="1" applyProtection="1">
      <alignment horizontal="center" vertical="center" shrinkToFit="1"/>
    </xf>
    <xf numFmtId="0" fontId="2" fillId="3" borderId="182" xfId="23" applyFont="1" applyFill="1" applyBorder="1" applyAlignment="1" applyProtection="1">
      <alignment horizontal="center" vertical="center" shrinkToFit="1"/>
    </xf>
    <xf numFmtId="0" fontId="77" fillId="0" borderId="5" xfId="23" applyFont="1" applyBorder="1" applyAlignment="1" applyProtection="1">
      <alignment horizontal="left"/>
    </xf>
    <xf numFmtId="38" fontId="2" fillId="3" borderId="1" xfId="7" applyFont="1" applyFill="1" applyBorder="1" applyAlignment="1" applyProtection="1"/>
    <xf numFmtId="0" fontId="2" fillId="0" borderId="193" xfId="23" applyFont="1" applyFill="1" applyBorder="1" applyAlignment="1" applyProtection="1">
      <alignment horizontal="center" vertical="center" wrapText="1"/>
    </xf>
    <xf numFmtId="0" fontId="2" fillId="0" borderId="201" xfId="23" applyFont="1" applyFill="1" applyBorder="1" applyAlignment="1" applyProtection="1">
      <alignment horizontal="center" vertical="center" wrapText="1"/>
    </xf>
    <xf numFmtId="0" fontId="2" fillId="4" borderId="191" xfId="23" applyFont="1" applyFill="1" applyBorder="1" applyAlignment="1" applyProtection="1">
      <alignment horizontal="center" shrinkToFit="1"/>
      <protection locked="0"/>
    </xf>
    <xf numFmtId="0" fontId="2" fillId="4" borderId="192" xfId="23" applyFont="1" applyFill="1" applyBorder="1" applyAlignment="1" applyProtection="1">
      <alignment horizontal="center" shrinkToFit="1"/>
      <protection locked="0"/>
    </xf>
    <xf numFmtId="0" fontId="2" fillId="4" borderId="193" xfId="23" applyFont="1" applyFill="1" applyBorder="1" applyAlignment="1" applyProtection="1">
      <alignment horizontal="center" shrinkToFit="1"/>
      <protection locked="0"/>
    </xf>
    <xf numFmtId="0" fontId="2" fillId="3" borderId="178" xfId="23" applyFont="1" applyFill="1" applyBorder="1" applyAlignment="1" applyProtection="1">
      <alignment horizontal="center" shrinkToFit="1"/>
    </xf>
    <xf numFmtId="0" fontId="2" fillId="0" borderId="206" xfId="23" applyFont="1" applyFill="1" applyBorder="1" applyAlignment="1" applyProtection="1">
      <alignment horizontal="center" vertical="center"/>
    </xf>
    <xf numFmtId="0" fontId="2" fillId="0" borderId="207" xfId="23" applyFont="1" applyFill="1" applyBorder="1" applyAlignment="1" applyProtection="1">
      <alignment horizontal="center" vertical="center" wrapText="1"/>
    </xf>
    <xf numFmtId="0" fontId="2" fillId="0" borderId="208" xfId="23" applyFont="1" applyFill="1" applyBorder="1" applyAlignment="1" applyProtection="1">
      <alignment horizontal="center" vertical="center" wrapText="1"/>
    </xf>
    <xf numFmtId="0" fontId="2" fillId="4" borderId="209" xfId="23" applyFont="1" applyFill="1" applyBorder="1" applyAlignment="1" applyProtection="1">
      <alignment horizontal="center" shrinkToFit="1"/>
      <protection locked="0"/>
    </xf>
    <xf numFmtId="0" fontId="2" fillId="4" borderId="210" xfId="23" applyFont="1" applyFill="1" applyBorder="1" applyAlignment="1" applyProtection="1">
      <alignment horizontal="center" shrinkToFit="1"/>
      <protection locked="0"/>
    </xf>
    <xf numFmtId="0" fontId="2" fillId="4" borderId="207" xfId="23" applyFont="1" applyFill="1" applyBorder="1" applyAlignment="1" applyProtection="1">
      <alignment horizontal="center" shrinkToFit="1"/>
      <protection locked="0"/>
    </xf>
    <xf numFmtId="0" fontId="2" fillId="3" borderId="211" xfId="23" applyFont="1" applyFill="1" applyBorder="1" applyAlignment="1" applyProtection="1">
      <alignment horizontal="center" shrinkToFit="1"/>
    </xf>
    <xf numFmtId="0" fontId="87" fillId="3" borderId="5" xfId="0" applyFont="1" applyFill="1" applyBorder="1" applyAlignment="1" applyProtection="1">
      <alignment horizontal="center"/>
    </xf>
    <xf numFmtId="0" fontId="2" fillId="0" borderId="212" xfId="23" applyFont="1" applyFill="1" applyBorder="1" applyAlignment="1" applyProtection="1">
      <alignment horizontal="center" vertical="center"/>
    </xf>
    <xf numFmtId="0" fontId="2" fillId="0" borderId="213" xfId="23" applyFont="1" applyFill="1" applyBorder="1" applyAlignment="1" applyProtection="1">
      <alignment horizontal="center" vertical="center"/>
    </xf>
    <xf numFmtId="0" fontId="2" fillId="0" borderId="214" xfId="23" applyFont="1" applyFill="1" applyBorder="1" applyAlignment="1" applyProtection="1">
      <alignment horizontal="center" vertical="center"/>
    </xf>
    <xf numFmtId="38" fontId="88" fillId="3" borderId="166" xfId="23" applyNumberFormat="1" applyFont="1" applyFill="1" applyBorder="1" applyAlignment="1" applyProtection="1">
      <alignment horizontal="right" shrinkToFit="1"/>
    </xf>
    <xf numFmtId="38" fontId="88" fillId="3" borderId="167" xfId="23" applyNumberFormat="1" applyFont="1" applyFill="1" applyBorder="1" applyAlignment="1" applyProtection="1">
      <alignment horizontal="right" shrinkToFit="1"/>
    </xf>
    <xf numFmtId="38" fontId="2" fillId="3" borderId="169" xfId="23" applyNumberFormat="1" applyFont="1" applyFill="1" applyBorder="1" applyAlignment="1" applyProtection="1">
      <alignment horizontal="right" shrinkToFit="1"/>
    </xf>
    <xf numFmtId="38" fontId="2" fillId="0" borderId="0" xfId="23" applyNumberFormat="1" applyFont="1" applyFill="1" applyBorder="1" applyAlignment="1" applyProtection="1">
      <alignment horizontal="right"/>
    </xf>
    <xf numFmtId="0" fontId="2" fillId="0" borderId="1" xfId="23" applyFont="1" applyFill="1" applyBorder="1" applyAlignment="1" applyProtection="1">
      <alignment horizontal="center"/>
    </xf>
    <xf numFmtId="38" fontId="88" fillId="3" borderId="177" xfId="23" applyNumberFormat="1" applyFont="1" applyFill="1" applyBorder="1" applyAlignment="1" applyProtection="1">
      <alignment horizontal="right" shrinkToFit="1"/>
    </xf>
    <xf numFmtId="38" fontId="88" fillId="3" borderId="183" xfId="23" applyNumberFormat="1" applyFont="1" applyFill="1" applyBorder="1" applyAlignment="1" applyProtection="1">
      <alignment horizontal="right" shrinkToFit="1"/>
    </xf>
    <xf numFmtId="38" fontId="2" fillId="3" borderId="184" xfId="23" applyNumberFormat="1" applyFont="1" applyFill="1" applyBorder="1" applyAlignment="1" applyProtection="1">
      <alignment horizontal="right" shrinkToFit="1"/>
    </xf>
    <xf numFmtId="0" fontId="0" fillId="0" borderId="0" xfId="0" applyFont="1" applyBorder="1" applyAlignment="1" applyProtection="1">
      <alignment horizontal="left"/>
    </xf>
    <xf numFmtId="0" fontId="87" fillId="0" borderId="5" xfId="0" applyFont="1" applyBorder="1" applyAlignment="1" applyProtection="1">
      <alignment horizontal="left"/>
    </xf>
    <xf numFmtId="0" fontId="2" fillId="0" borderId="2" xfId="23" applyFont="1" applyFill="1" applyBorder="1" applyAlignment="1" applyProtection="1">
      <alignment horizontal="center" vertical="center" textRotation="255" wrapText="1" shrinkToFit="1"/>
    </xf>
    <xf numFmtId="0" fontId="2" fillId="0" borderId="4" xfId="23" applyFont="1" applyFill="1" applyBorder="1" applyAlignment="1" applyProtection="1">
      <alignment horizontal="center" vertical="center" textRotation="255" wrapText="1" shrinkToFit="1"/>
    </xf>
    <xf numFmtId="0" fontId="2" fillId="0" borderId="3" xfId="23" applyFont="1" applyFill="1" applyBorder="1" applyAlignment="1" applyProtection="1">
      <alignment horizontal="center" vertical="center" textRotation="255" wrapText="1" shrinkToFit="1"/>
    </xf>
    <xf numFmtId="0" fontId="2" fillId="3" borderId="1" xfId="23" applyFont="1" applyFill="1" applyBorder="1" applyProtection="1"/>
    <xf numFmtId="0" fontId="2" fillId="3" borderId="1" xfId="23" applyFont="1" applyFill="1" applyBorder="1" applyAlignment="1" applyProtection="1">
      <alignment wrapText="1"/>
    </xf>
    <xf numFmtId="0" fontId="2" fillId="0" borderId="200" xfId="23" applyFont="1" applyBorder="1" applyProtection="1"/>
    <xf numFmtId="0" fontId="0" fillId="0" borderId="5" xfId="0" applyFont="1" applyBorder="1" applyAlignment="1" applyProtection="1">
      <alignment horizontal="left"/>
    </xf>
    <xf numFmtId="188" fontId="2" fillId="3" borderId="1" xfId="23" applyNumberFormat="1" applyFont="1" applyFill="1" applyBorder="1" applyAlignment="1" applyProtection="1"/>
    <xf numFmtId="0" fontId="2" fillId="0" borderId="215" xfId="23" applyFont="1" applyFill="1" applyBorder="1" applyAlignment="1" applyProtection="1">
      <alignment horizontal="center" vertical="center"/>
    </xf>
    <xf numFmtId="0" fontId="2" fillId="0" borderId="208" xfId="23" applyFont="1" applyFill="1" applyBorder="1" applyAlignment="1" applyProtection="1">
      <alignment horizontal="center" vertical="center"/>
    </xf>
    <xf numFmtId="38" fontId="88" fillId="3" borderId="209" xfId="23" applyNumberFormat="1" applyFont="1" applyFill="1" applyBorder="1" applyAlignment="1" applyProtection="1">
      <alignment horizontal="right" shrinkToFit="1"/>
    </xf>
    <xf numFmtId="38" fontId="88" fillId="3" borderId="210" xfId="23" applyNumberFormat="1" applyFont="1" applyFill="1" applyBorder="1" applyAlignment="1" applyProtection="1">
      <alignment horizontal="right" shrinkToFit="1"/>
    </xf>
    <xf numFmtId="38" fontId="2" fillId="3" borderId="216" xfId="23" applyNumberFormat="1" applyFont="1" applyFill="1" applyBorder="1" applyAlignment="1" applyProtection="1">
      <alignment horizontal="right" shrinkToFit="1"/>
    </xf>
    <xf numFmtId="0" fontId="0" fillId="3" borderId="5" xfId="0" applyFont="1" applyFill="1" applyBorder="1" applyAlignment="1" applyProtection="1">
      <alignment horizontal="left"/>
    </xf>
    <xf numFmtId="0" fontId="75" fillId="0" borderId="1" xfId="23" applyFont="1" applyFill="1" applyBorder="1" applyAlignment="1" applyProtection="1">
      <alignment horizontal="center" vertical="center" wrapText="1"/>
    </xf>
    <xf numFmtId="189" fontId="2" fillId="3" borderId="1" xfId="23" applyNumberFormat="1" applyFont="1" applyFill="1" applyBorder="1" applyProtection="1"/>
    <xf numFmtId="3" fontId="2" fillId="0" borderId="1" xfId="23" applyNumberFormat="1" applyFont="1" applyFill="1" applyBorder="1" applyAlignment="1" applyProtection="1"/>
    <xf numFmtId="3" fontId="2" fillId="3" borderId="1" xfId="23" applyNumberFormat="1" applyFont="1" applyFill="1" applyBorder="1" applyAlignment="1" applyProtection="1"/>
    <xf numFmtId="9" fontId="2" fillId="2" borderId="1" xfId="23" applyNumberFormat="1" applyFont="1" applyFill="1" applyBorder="1" applyAlignment="1" applyProtection="1">
      <protection locked="0"/>
    </xf>
    <xf numFmtId="0" fontId="82" fillId="0" borderId="0" xfId="15" applyFont="1" applyFill="1" applyBorder="1" applyAlignment="1" applyProtection="1">
      <alignment horizontal="left" vertical="center"/>
    </xf>
    <xf numFmtId="0" fontId="82" fillId="0" borderId="5" xfId="15" applyFont="1" applyFill="1" applyBorder="1" applyAlignment="1" applyProtection="1">
      <alignment horizontal="left" vertical="center"/>
    </xf>
    <xf numFmtId="0" fontId="55" fillId="0" borderId="0" xfId="15" applyFont="1" applyBorder="1" applyAlignment="1" applyProtection="1">
      <alignment horizontal="left" vertical="center"/>
    </xf>
    <xf numFmtId="0" fontId="55" fillId="0" borderId="5" xfId="15" applyFont="1" applyBorder="1" applyAlignment="1" applyProtection="1">
      <alignment horizontal="left" vertical="center"/>
    </xf>
    <xf numFmtId="0" fontId="89" fillId="0" borderId="0" xfId="23" applyFont="1" applyAlignment="1" applyProtection="1">
      <alignment vertical="center"/>
    </xf>
    <xf numFmtId="0" fontId="2" fillId="0" borderId="2" xfId="23" applyFont="1" applyBorder="1" applyAlignment="1" applyProtection="1">
      <alignment horizontal="center" vertical="center" wrapText="1"/>
    </xf>
    <xf numFmtId="0" fontId="80" fillId="0" borderId="4" xfId="23" applyFont="1" applyBorder="1" applyAlignment="1" applyProtection="1">
      <alignment horizontal="center" vertical="center" wrapText="1"/>
    </xf>
    <xf numFmtId="0" fontId="80" fillId="0" borderId="3" xfId="23" applyFont="1" applyBorder="1" applyAlignment="1" applyProtection="1">
      <alignment horizontal="center" vertical="center" wrapText="1"/>
    </xf>
    <xf numFmtId="0" fontId="80" fillId="0" borderId="0" xfId="23" applyNumberFormat="1" applyFont="1" applyFill="1" applyAlignment="1" applyProtection="1">
      <alignment vertical="center" shrinkToFit="1"/>
    </xf>
    <xf numFmtId="0" fontId="80" fillId="0" borderId="0" xfId="23" applyFont="1" applyFill="1" applyAlignment="1" applyProtection="1">
      <alignment horizontal="center" vertical="center"/>
    </xf>
    <xf numFmtId="0" fontId="80" fillId="0" borderId="0" xfId="23" applyFont="1" applyAlignment="1" applyProtection="1">
      <alignment shrinkToFit="1"/>
    </xf>
    <xf numFmtId="0" fontId="2" fillId="8" borderId="2" xfId="23" applyFont="1" applyFill="1" applyBorder="1" applyAlignment="1" applyProtection="1">
      <alignment horizontal="center" vertical="center" wrapText="1"/>
    </xf>
    <xf numFmtId="0" fontId="80" fillId="8" borderId="4" xfId="23" applyFont="1" applyFill="1" applyBorder="1" applyAlignment="1" applyProtection="1">
      <alignment horizontal="center" vertical="center" wrapText="1"/>
    </xf>
    <xf numFmtId="0" fontId="80" fillId="8" borderId="3" xfId="23" applyFont="1" applyFill="1" applyBorder="1" applyAlignment="1" applyProtection="1">
      <alignment horizontal="center" vertical="center" wrapText="1"/>
    </xf>
    <xf numFmtId="38" fontId="2" fillId="0" borderId="200" xfId="7" applyFont="1" applyBorder="1" applyAlignment="1" applyProtection="1"/>
    <xf numFmtId="38" fontId="80" fillId="0" borderId="0" xfId="23" applyNumberFormat="1" applyFont="1" applyFill="1" applyAlignment="1" applyProtection="1">
      <alignment horizontal="center" vertical="center"/>
    </xf>
    <xf numFmtId="0" fontId="2" fillId="0" borderId="2" xfId="23" applyFont="1" applyFill="1" applyBorder="1" applyAlignment="1" applyProtection="1">
      <alignment horizontal="center" vertical="center"/>
    </xf>
    <xf numFmtId="0" fontId="2" fillId="0" borderId="3" xfId="23" applyFont="1" applyFill="1" applyBorder="1" applyAlignment="1" applyProtection="1">
      <alignment horizontal="center" vertical="center"/>
    </xf>
    <xf numFmtId="0" fontId="2" fillId="0" borderId="1" xfId="23" applyFont="1" applyBorder="1" applyAlignment="1" applyProtection="1">
      <protection locked="0"/>
    </xf>
    <xf numFmtId="0" fontId="2" fillId="0" borderId="0" xfId="23" applyFont="1" applyAlignment="1" applyProtection="1"/>
    <xf numFmtId="184" fontId="2" fillId="0" borderId="0" xfId="23" applyNumberFormat="1" applyFont="1" applyAlignment="1" applyProtection="1">
      <alignment vertical="center"/>
    </xf>
    <xf numFmtId="184" fontId="2" fillId="0" borderId="0" xfId="23" applyNumberFormat="1" applyFont="1" applyAlignment="1" applyProtection="1">
      <alignment shrinkToFit="1"/>
    </xf>
    <xf numFmtId="184" fontId="2" fillId="0" borderId="0" xfId="23" applyNumberFormat="1" applyFont="1" applyAlignment="1" applyProtection="1">
      <alignment horizontal="center" vertical="center"/>
    </xf>
    <xf numFmtId="190" fontId="2" fillId="3" borderId="0" xfId="23" applyNumberFormat="1" applyFont="1" applyFill="1" applyProtection="1"/>
    <xf numFmtId="190" fontId="57" fillId="4" borderId="217" xfId="23" applyNumberFormat="1" applyFont="1" applyFill="1" applyBorder="1" applyProtection="1">
      <protection locked="0"/>
    </xf>
    <xf numFmtId="0" fontId="32" fillId="0" borderId="66" xfId="29" applyNumberFormat="1" applyFont="1" applyFill="1" applyBorder="1" applyAlignment="1" applyProtection="1">
      <alignment horizontal="center" vertical="center" shrinkToFit="1"/>
    </xf>
    <xf numFmtId="0" fontId="32" fillId="0" borderId="2" xfId="29" applyNumberFormat="1" applyFont="1" applyFill="1" applyBorder="1" applyAlignment="1" applyProtection="1">
      <alignment horizontal="center" vertical="center" shrinkToFit="1"/>
    </xf>
    <xf numFmtId="0" fontId="32" fillId="0" borderId="1" xfId="29" applyNumberFormat="1" applyFont="1" applyFill="1" applyBorder="1" applyAlignment="1" applyProtection="1">
      <alignment horizontal="center" vertical="center" shrinkToFit="1"/>
    </xf>
    <xf numFmtId="0" fontId="0" fillId="0" borderId="1" xfId="0" applyFont="1" applyBorder="1" applyAlignment="1" applyProtection="1">
      <alignment horizontal="center" vertical="center"/>
    </xf>
    <xf numFmtId="0" fontId="0" fillId="0" borderId="2" xfId="0" applyFont="1" applyBorder="1" applyAlignment="1" applyProtection="1"/>
    <xf numFmtId="0" fontId="2" fillId="0" borderId="24" xfId="23" applyFont="1" applyBorder="1" applyProtection="1"/>
    <xf numFmtId="0" fontId="2" fillId="0" borderId="19" xfId="23" applyFont="1" applyBorder="1" applyProtection="1"/>
    <xf numFmtId="0" fontId="2" fillId="0" borderId="17" xfId="23" applyFont="1" applyBorder="1" applyProtection="1"/>
    <xf numFmtId="0" fontId="0" fillId="0" borderId="19" xfId="0" applyFont="1" applyBorder="1" applyAlignment="1" applyProtection="1">
      <alignment shrinkToFit="1"/>
    </xf>
    <xf numFmtId="0" fontId="0" fillId="0" borderId="17" xfId="0" applyFont="1" applyBorder="1" applyAlignment="1" applyProtection="1">
      <alignment shrinkToFit="1"/>
    </xf>
    <xf numFmtId="0" fontId="0" fillId="0" borderId="24" xfId="0" applyFont="1" applyBorder="1" applyAlignment="1" applyProtection="1">
      <alignment shrinkToFit="1"/>
    </xf>
    <xf numFmtId="0" fontId="0" fillId="0" borderId="0" xfId="0" applyFont="1" applyFill="1" applyProtection="1">
      <alignment vertical="center"/>
    </xf>
    <xf numFmtId="184" fontId="82" fillId="0" borderId="0" xfId="23" applyNumberFormat="1" applyFont="1" applyAlignment="1" applyProtection="1">
      <alignment vertical="center"/>
    </xf>
    <xf numFmtId="184" fontId="2" fillId="0" borderId="1" xfId="23" applyNumberFormat="1" applyFont="1" applyBorder="1" applyAlignment="1" applyProtection="1">
      <alignment horizontal="center" vertical="center"/>
    </xf>
    <xf numFmtId="184" fontId="2" fillId="0" borderId="2" xfId="23" applyNumberFormat="1" applyFont="1" applyBorder="1" applyAlignment="1" applyProtection="1">
      <alignment vertical="center"/>
    </xf>
    <xf numFmtId="184" fontId="2" fillId="0" borderId="34" xfId="23" applyNumberFormat="1" applyFont="1" applyBorder="1" applyProtection="1"/>
    <xf numFmtId="184" fontId="2" fillId="0" borderId="1" xfId="23" applyNumberFormat="1" applyFont="1" applyBorder="1" applyProtection="1"/>
    <xf numFmtId="184" fontId="2" fillId="0" borderId="29" xfId="23" applyNumberFormat="1" applyFont="1" applyBorder="1" applyProtection="1"/>
    <xf numFmtId="184" fontId="2" fillId="0" borderId="1" xfId="23" applyNumberFormat="1" applyFont="1" applyBorder="1" applyAlignment="1" applyProtection="1">
      <alignment shrinkToFit="1"/>
    </xf>
    <xf numFmtId="184" fontId="2" fillId="0" borderId="29" xfId="23" applyNumberFormat="1" applyFont="1" applyBorder="1" applyAlignment="1" applyProtection="1">
      <alignment shrinkToFit="1"/>
    </xf>
    <xf numFmtId="184" fontId="2" fillId="0" borderId="34" xfId="23" applyNumberFormat="1" applyFont="1" applyBorder="1" applyAlignment="1" applyProtection="1">
      <alignment shrinkToFit="1"/>
    </xf>
    <xf numFmtId="49" fontId="2" fillId="0" borderId="1" xfId="23" applyNumberFormat="1" applyFont="1" applyBorder="1" applyAlignment="1" applyProtection="1">
      <alignment horizontal="right" shrinkToFit="1"/>
    </xf>
    <xf numFmtId="0" fontId="2" fillId="0" borderId="1" xfId="23" applyFont="1" applyFill="1" applyBorder="1" applyAlignment="1" applyProtection="1">
      <alignment shrinkToFit="1"/>
    </xf>
    <xf numFmtId="0" fontId="2" fillId="0" borderId="1" xfId="23" applyFont="1" applyBorder="1" applyProtection="1"/>
    <xf numFmtId="0" fontId="2" fillId="0" borderId="29" xfId="23" applyFont="1" applyBorder="1" applyProtection="1"/>
    <xf numFmtId="0" fontId="0" fillId="0" borderId="1" xfId="0" applyFont="1" applyBorder="1" applyAlignment="1" applyProtection="1">
      <alignment shrinkToFit="1"/>
    </xf>
    <xf numFmtId="0" fontId="0" fillId="0" borderId="29" xfId="0" applyFont="1" applyBorder="1" applyAlignment="1" applyProtection="1">
      <alignment shrinkToFit="1"/>
    </xf>
    <xf numFmtId="0" fontId="0" fillId="0" borderId="34" xfId="0" applyFont="1" applyBorder="1" applyAlignment="1" applyProtection="1">
      <alignment shrinkToFit="1"/>
    </xf>
    <xf numFmtId="184" fontId="2" fillId="0" borderId="46" xfId="23" applyNumberFormat="1" applyFont="1" applyBorder="1" applyProtection="1"/>
    <xf numFmtId="184" fontId="2" fillId="0" borderId="45" xfId="23" applyNumberFormat="1" applyFont="1" applyBorder="1" applyProtection="1"/>
    <xf numFmtId="184" fontId="2" fillId="0" borderId="42" xfId="23" applyNumberFormat="1" applyFont="1" applyBorder="1" applyProtection="1"/>
    <xf numFmtId="184" fontId="2" fillId="0" borderId="45" xfId="23" applyNumberFormat="1" applyFont="1" applyBorder="1" applyAlignment="1" applyProtection="1">
      <alignment shrinkToFit="1"/>
    </xf>
    <xf numFmtId="184" fontId="2" fillId="0" borderId="42" xfId="23" applyNumberFormat="1" applyFont="1" applyBorder="1" applyAlignment="1" applyProtection="1">
      <alignment shrinkToFit="1"/>
    </xf>
    <xf numFmtId="184" fontId="2" fillId="0" borderId="46" xfId="23" applyNumberFormat="1" applyFont="1" applyBorder="1" applyAlignment="1" applyProtection="1">
      <alignment shrinkToFit="1"/>
    </xf>
    <xf numFmtId="187" fontId="5" fillId="0" borderId="45" xfId="0" applyNumberFormat="1" applyFont="1" applyBorder="1" applyAlignment="1" applyProtection="1">
      <alignment shrinkToFit="1"/>
    </xf>
    <xf numFmtId="187" fontId="5" fillId="0" borderId="42" xfId="0" applyNumberFormat="1" applyFont="1" applyBorder="1" applyAlignment="1" applyProtection="1">
      <alignment shrinkToFit="1"/>
    </xf>
    <xf numFmtId="0" fontId="15" fillId="0" borderId="0" xfId="18" applyFont="1" applyAlignment="1">
      <alignment horizontal="center" vertical="center"/>
    </xf>
    <xf numFmtId="0" fontId="4" fillId="0" borderId="0" xfId="18" applyFont="1" applyAlignment="1">
      <alignment horizontal="center" vertical="top"/>
    </xf>
    <xf numFmtId="0" fontId="4" fillId="0" borderId="0" xfId="18" applyFont="1" applyAlignment="1">
      <alignment vertical="distributed" wrapText="1"/>
    </xf>
    <xf numFmtId="0" fontId="4" fillId="0" borderId="5" xfId="18" applyFont="1" applyBorder="1" applyAlignment="1">
      <alignment horizontal="distributed" vertical="center"/>
    </xf>
    <xf numFmtId="0" fontId="4" fillId="0" borderId="10" xfId="18" applyFont="1" applyBorder="1" applyAlignment="1">
      <alignment horizontal="distributed" vertical="center"/>
    </xf>
    <xf numFmtId="0" fontId="4" fillId="0" borderId="0" xfId="18" applyFont="1" applyAlignment="1">
      <alignment horizontal="distributed" vertical="center"/>
    </xf>
    <xf numFmtId="49" fontId="4" fillId="0" borderId="0" xfId="18" applyNumberFormat="1" applyFont="1" applyAlignment="1">
      <alignment horizontal="distributed" vertical="center"/>
    </xf>
    <xf numFmtId="0" fontId="4" fillId="0" borderId="5" xfId="18" applyFont="1" applyBorder="1" applyAlignment="1">
      <alignment vertical="center"/>
    </xf>
    <xf numFmtId="0" fontId="4" fillId="0" borderId="10" xfId="18" applyFont="1" applyBorder="1" applyAlignment="1">
      <alignment vertical="center"/>
    </xf>
    <xf numFmtId="0" fontId="90" fillId="0" borderId="0" xfId="18" applyFont="1">
      <alignment vertical="center"/>
    </xf>
    <xf numFmtId="0" fontId="91" fillId="0" borderId="0" xfId="19" applyFont="1">
      <alignment vertical="center"/>
    </xf>
    <xf numFmtId="0" fontId="91" fillId="0" borderId="1" xfId="12" applyFont="1" applyFill="1" applyBorder="1" applyAlignment="1">
      <alignment horizontal="center" vertical="center"/>
    </xf>
    <xf numFmtId="0" fontId="91" fillId="0" borderId="2" xfId="19" applyFont="1" applyBorder="1" applyAlignment="1">
      <alignment horizontal="center" vertical="center" shrinkToFit="1"/>
    </xf>
    <xf numFmtId="0" fontId="91" fillId="0" borderId="4" xfId="19" applyFont="1" applyBorder="1" applyAlignment="1">
      <alignment horizontal="center" vertical="center" shrinkToFit="1"/>
    </xf>
    <xf numFmtId="0" fontId="91" fillId="0" borderId="3" xfId="19" applyFont="1" applyBorder="1" applyAlignment="1">
      <alignment horizontal="center" vertical="center" shrinkToFit="1"/>
    </xf>
    <xf numFmtId="0" fontId="91" fillId="0" borderId="6" xfId="14" applyFont="1" applyBorder="1" applyAlignment="1">
      <alignment horizontal="center" vertical="center" shrinkToFit="1"/>
    </xf>
    <xf numFmtId="0" fontId="91" fillId="0" borderId="48" xfId="19" applyFont="1" applyBorder="1" applyAlignment="1">
      <alignment horizontal="center" vertical="center" textRotation="255" shrinkToFit="1"/>
    </xf>
    <xf numFmtId="0" fontId="91" fillId="0" borderId="89" xfId="19" applyFont="1" applyBorder="1" applyAlignment="1">
      <alignment horizontal="center" vertical="center" textRotation="255" shrinkToFit="1"/>
    </xf>
    <xf numFmtId="0" fontId="91" fillId="0" borderId="35" xfId="19" applyFont="1" applyBorder="1" applyAlignment="1">
      <alignment horizontal="center" vertical="center" textRotation="255" shrinkToFit="1"/>
    </xf>
    <xf numFmtId="0" fontId="91" fillId="0" borderId="1" xfId="19" applyFont="1" applyBorder="1" applyAlignment="1">
      <alignment horizontal="center" vertical="center" justifyLastLine="1"/>
    </xf>
    <xf numFmtId="191" fontId="91" fillId="0" borderId="1" xfId="19" applyNumberFormat="1" applyFont="1" applyBorder="1" applyAlignment="1">
      <alignment horizontal="right" vertical="center" justifyLastLine="1"/>
    </xf>
    <xf numFmtId="0" fontId="91" fillId="0" borderId="1" xfId="19" applyFont="1" applyBorder="1" applyAlignment="1">
      <alignment horizontal="distributed" vertical="center" shrinkToFit="1"/>
    </xf>
    <xf numFmtId="0" fontId="91" fillId="0" borderId="11" xfId="14" applyFont="1" applyBorder="1" applyAlignment="1">
      <alignment horizontal="center" vertical="center" shrinkToFit="1"/>
    </xf>
    <xf numFmtId="0" fontId="91" fillId="0" borderId="1" xfId="12" applyFont="1" applyFill="1" applyBorder="1" applyAlignment="1">
      <alignment vertical="center" shrinkToFit="1"/>
    </xf>
    <xf numFmtId="180" fontId="91" fillId="0" borderId="1" xfId="19" applyNumberFormat="1" applyFont="1" applyBorder="1" applyAlignment="1">
      <alignment horizontal="right" vertical="center" justifyLastLine="1"/>
    </xf>
    <xf numFmtId="180" fontId="91" fillId="0" borderId="1" xfId="19" applyNumberFormat="1" applyFont="1" applyBorder="1">
      <alignment vertical="center"/>
    </xf>
    <xf numFmtId="192" fontId="91" fillId="0" borderId="1" xfId="19" applyNumberFormat="1" applyFont="1" applyBorder="1" applyAlignment="1">
      <alignment horizontal="right" vertical="center" justifyLastLine="1"/>
    </xf>
    <xf numFmtId="192" fontId="91" fillId="0" borderId="1" xfId="19" applyNumberFormat="1" applyFont="1" applyBorder="1">
      <alignment vertical="center"/>
    </xf>
    <xf numFmtId="180" fontId="91" fillId="0" borderId="129" xfId="19" applyNumberFormat="1" applyFont="1" applyBorder="1" applyAlignment="1">
      <alignment horizontal="center" vertical="center"/>
    </xf>
    <xf numFmtId="180" fontId="91" fillId="0" borderId="218" xfId="19" applyNumberFormat="1" applyFont="1" applyBorder="1" applyAlignment="1">
      <alignment horizontal="center" vertical="center"/>
    </xf>
    <xf numFmtId="180" fontId="91" fillId="0" borderId="219" xfId="19" applyNumberFormat="1" applyFont="1" applyBorder="1" applyAlignment="1">
      <alignment horizontal="center" vertical="center"/>
    </xf>
    <xf numFmtId="0" fontId="91" fillId="0" borderId="1" xfId="19" applyFont="1" applyBorder="1" applyAlignment="1">
      <alignment horizontal="center" vertical="center" shrinkToFit="1"/>
    </xf>
    <xf numFmtId="180" fontId="91" fillId="0" borderId="200" xfId="19" applyNumberFormat="1" applyFont="1" applyBorder="1">
      <alignment vertical="center"/>
    </xf>
    <xf numFmtId="191" fontId="91" fillId="0" borderId="1" xfId="19" applyNumberFormat="1" applyFont="1" applyBorder="1" applyAlignment="1">
      <alignment horizontal="right" vertical="center"/>
    </xf>
    <xf numFmtId="0" fontId="91" fillId="0" borderId="1" xfId="19" applyFont="1" applyBorder="1">
      <alignment vertical="center"/>
    </xf>
    <xf numFmtId="180" fontId="91" fillId="0" borderId="1" xfId="19" applyNumberFormat="1" applyFont="1" applyBorder="1" applyAlignment="1">
      <alignment horizontal="right" vertical="center" shrinkToFit="1"/>
    </xf>
    <xf numFmtId="0" fontId="92" fillId="0" borderId="0" xfId="19" applyFont="1">
      <alignment vertical="center"/>
    </xf>
    <xf numFmtId="0" fontId="93" fillId="0" borderId="0" xfId="20" applyFont="1">
      <alignment vertical="center"/>
    </xf>
    <xf numFmtId="0" fontId="5" fillId="0" borderId="5" xfId="8" applyFont="1" applyBorder="1" applyAlignment="1">
      <alignment horizontal="center" vertical="center" wrapText="1" shrinkToFit="1"/>
    </xf>
    <xf numFmtId="0" fontId="91" fillId="0" borderId="5" xfId="20" applyFont="1" applyBorder="1" applyAlignment="1">
      <alignment horizontal="center" vertical="center"/>
    </xf>
    <xf numFmtId="0" fontId="64" fillId="0" borderId="0" xfId="20" applyNumberFormat="1" applyFont="1" applyFill="1" applyAlignment="1">
      <alignment horizontal="center" vertical="center"/>
    </xf>
    <xf numFmtId="0" fontId="93" fillId="0" borderId="54" xfId="20" applyFont="1" applyFill="1" applyBorder="1" applyAlignment="1">
      <alignment horizontal="center" vertical="center" wrapText="1"/>
    </xf>
    <xf numFmtId="0" fontId="93" fillId="0" borderId="53" xfId="20" applyFont="1" applyFill="1" applyBorder="1" applyAlignment="1">
      <alignment horizontal="center" vertical="center" wrapText="1"/>
    </xf>
    <xf numFmtId="0" fontId="93" fillId="0" borderId="16" xfId="20" applyFont="1" applyBorder="1" applyAlignment="1">
      <alignment horizontal="center" vertical="center" wrapText="1"/>
    </xf>
    <xf numFmtId="0" fontId="93" fillId="0" borderId="19" xfId="20" applyFont="1" applyBorder="1" applyAlignment="1">
      <alignment horizontal="center" vertical="center" wrapText="1"/>
    </xf>
    <xf numFmtId="0" fontId="93" fillId="0" borderId="87" xfId="20" applyFont="1" applyBorder="1" applyAlignment="1">
      <alignment horizontal="center" vertical="center" wrapText="1"/>
    </xf>
    <xf numFmtId="0" fontId="93" fillId="0" borderId="22" xfId="20" applyFont="1" applyBorder="1" applyAlignment="1">
      <alignment horizontal="center" vertical="center" wrapText="1"/>
    </xf>
    <xf numFmtId="0" fontId="93" fillId="0" borderId="86" xfId="20" applyFont="1" applyBorder="1" applyAlignment="1">
      <alignment horizontal="center" vertical="center" wrapText="1"/>
    </xf>
    <xf numFmtId="0" fontId="93" fillId="0" borderId="23" xfId="20" applyFont="1" applyBorder="1" applyAlignment="1">
      <alignment horizontal="center" vertical="center" wrapText="1"/>
    </xf>
    <xf numFmtId="0" fontId="93" fillId="0" borderId="55" xfId="20" applyFont="1" applyBorder="1" applyAlignment="1">
      <alignment horizontal="center" vertical="center" wrapText="1"/>
    </xf>
    <xf numFmtId="0" fontId="91" fillId="0" borderId="53" xfId="20" applyFont="1" applyBorder="1" applyAlignment="1">
      <alignment vertical="center" wrapText="1"/>
    </xf>
    <xf numFmtId="0" fontId="91" fillId="3" borderId="5" xfId="20" applyFont="1" applyFill="1" applyBorder="1" applyAlignment="1">
      <alignment horizontal="center" vertical="center"/>
    </xf>
    <xf numFmtId="0" fontId="91" fillId="3" borderId="5" xfId="20" applyFont="1" applyFill="1" applyBorder="1" applyAlignment="1">
      <alignment horizontal="center" vertical="center" shrinkToFit="1"/>
    </xf>
    <xf numFmtId="0" fontId="93" fillId="0" borderId="64" xfId="20" applyFont="1" applyFill="1" applyBorder="1" applyAlignment="1">
      <alignment horizontal="center" vertical="center" wrapText="1"/>
    </xf>
    <xf numFmtId="0" fontId="93" fillId="0" borderId="63" xfId="20" applyFont="1" applyFill="1" applyBorder="1" applyAlignment="1">
      <alignment horizontal="center" vertical="center" wrapText="1"/>
    </xf>
    <xf numFmtId="0" fontId="94" fillId="0" borderId="0" xfId="0" applyFont="1" applyAlignment="1">
      <alignment horizontal="justify" vertical="center"/>
    </xf>
    <xf numFmtId="0" fontId="91" fillId="0" borderId="45" xfId="20" applyFont="1" applyBorder="1" applyAlignment="1">
      <alignment horizontal="justify" vertical="center" wrapText="1"/>
    </xf>
    <xf numFmtId="0" fontId="91" fillId="0" borderId="97" xfId="20" applyFont="1" applyBorder="1" applyAlignment="1">
      <alignment horizontal="justify" vertical="center" wrapText="1"/>
    </xf>
    <xf numFmtId="0" fontId="91" fillId="0" borderId="220" xfId="20" applyFont="1" applyBorder="1" applyAlignment="1">
      <alignment horizontal="justify" vertical="center" wrapText="1"/>
    </xf>
    <xf numFmtId="0" fontId="91" fillId="0" borderId="156" xfId="20" applyFont="1" applyFill="1" applyBorder="1" applyAlignment="1">
      <alignment horizontal="center" vertical="center" wrapText="1"/>
    </xf>
    <xf numFmtId="0" fontId="91" fillId="0" borderId="46" xfId="20" applyFont="1" applyBorder="1" applyAlignment="1">
      <alignment horizontal="justify" vertical="center" wrapText="1"/>
    </xf>
    <xf numFmtId="0" fontId="91" fillId="0" borderId="83" xfId="20" applyFont="1" applyFill="1" applyBorder="1" applyAlignment="1">
      <alignment horizontal="center" vertical="center" wrapText="1"/>
    </xf>
    <xf numFmtId="0" fontId="93" fillId="0" borderId="46" xfId="20" applyFont="1" applyBorder="1" applyAlignment="1">
      <alignment horizontal="center" vertical="center" wrapText="1"/>
    </xf>
    <xf numFmtId="0" fontId="93" fillId="0" borderId="45" xfId="20" applyFont="1" applyBorder="1" applyAlignment="1">
      <alignment horizontal="left" vertical="center" wrapText="1"/>
    </xf>
    <xf numFmtId="0" fontId="93" fillId="0" borderId="156" xfId="20" applyFont="1" applyBorder="1" applyAlignment="1">
      <alignment horizontal="left" vertical="center" wrapText="1"/>
    </xf>
    <xf numFmtId="0" fontId="91" fillId="0" borderId="42" xfId="20" applyFont="1" applyBorder="1" applyAlignment="1">
      <alignment vertical="center" wrapText="1"/>
    </xf>
    <xf numFmtId="0" fontId="64" fillId="0" borderId="0" xfId="20" applyNumberFormat="1" applyFont="1" applyFill="1" applyAlignment="1">
      <alignment horizontal="right" vertical="center"/>
    </xf>
    <xf numFmtId="0" fontId="91" fillId="0" borderId="0" xfId="20" applyFont="1" applyFill="1" applyAlignment="1">
      <alignment horizontal="right" vertical="center"/>
    </xf>
    <xf numFmtId="0" fontId="93" fillId="0" borderId="158" xfId="20" applyFont="1" applyFill="1" applyBorder="1" applyAlignment="1">
      <alignment horizontal="center" vertical="center" wrapText="1"/>
    </xf>
    <xf numFmtId="0" fontId="93" fillId="0" borderId="160" xfId="20" applyFont="1" applyFill="1" applyBorder="1" applyAlignment="1">
      <alignment horizontal="center" vertical="center" wrapText="1"/>
    </xf>
    <xf numFmtId="193" fontId="91" fillId="3" borderId="221" xfId="6" applyNumberFormat="1" applyFont="1" applyFill="1" applyBorder="1" applyAlignment="1">
      <alignment horizontal="right" vertical="center" indent="1" shrinkToFit="1"/>
    </xf>
    <xf numFmtId="193" fontId="91" fillId="3" borderId="222" xfId="6" applyNumberFormat="1" applyFont="1" applyFill="1" applyBorder="1" applyAlignment="1">
      <alignment horizontal="right" vertical="center" indent="1" shrinkToFit="1"/>
    </xf>
    <xf numFmtId="193" fontId="91" fillId="3" borderId="223" xfId="6" applyNumberFormat="1" applyFont="1" applyFill="1" applyBorder="1" applyAlignment="1">
      <alignment horizontal="right" vertical="center" indent="1" shrinkToFit="1"/>
    </xf>
    <xf numFmtId="193" fontId="91" fillId="3" borderId="224" xfId="6" applyNumberFormat="1" applyFont="1" applyFill="1" applyBorder="1" applyAlignment="1">
      <alignment horizontal="right" vertical="center" indent="1" shrinkToFit="1"/>
    </xf>
    <xf numFmtId="193" fontId="91" fillId="3" borderId="159" xfId="6" applyNumberFormat="1" applyFont="1" applyFill="1" applyBorder="1" applyAlignment="1">
      <alignment horizontal="right" vertical="center" indent="1" shrinkToFit="1"/>
    </xf>
    <xf numFmtId="193" fontId="91" fillId="3" borderId="225" xfId="6" applyNumberFormat="1" applyFont="1" applyFill="1" applyBorder="1" applyAlignment="1">
      <alignment horizontal="right" vertical="center" indent="1" shrinkToFit="1"/>
    </xf>
    <xf numFmtId="193" fontId="91" fillId="3" borderId="160" xfId="6" applyNumberFormat="1" applyFont="1" applyFill="1" applyBorder="1" applyAlignment="1">
      <alignment horizontal="right" vertical="center" indent="1" shrinkToFit="1"/>
    </xf>
    <xf numFmtId="193" fontId="91" fillId="3" borderId="226" xfId="6" applyNumberFormat="1" applyFont="1" applyFill="1" applyBorder="1" applyAlignment="1">
      <alignment horizontal="right" vertical="center" indent="1" shrinkToFit="1"/>
    </xf>
    <xf numFmtId="0" fontId="64" fillId="3" borderId="0" xfId="20" applyNumberFormat="1" applyFont="1" applyFill="1" applyAlignment="1">
      <alignment horizontal="center" vertical="center"/>
    </xf>
    <xf numFmtId="0" fontId="93" fillId="0" borderId="227" xfId="20" applyFont="1" applyFill="1" applyBorder="1" applyAlignment="1">
      <alignment horizontal="center" vertical="center" wrapText="1"/>
    </xf>
    <xf numFmtId="0" fontId="93" fillId="0" borderId="92" xfId="20" applyFont="1" applyFill="1" applyBorder="1" applyAlignment="1">
      <alignment horizontal="center" vertical="center" wrapText="1"/>
    </xf>
    <xf numFmtId="193" fontId="91" fillId="4" borderId="13" xfId="6" applyNumberFormat="1" applyFont="1" applyFill="1" applyBorder="1" applyAlignment="1" applyProtection="1">
      <alignment horizontal="right" vertical="center" indent="1" shrinkToFit="1"/>
      <protection locked="0"/>
    </xf>
    <xf numFmtId="193" fontId="91" fillId="3" borderId="11" xfId="6" applyNumberFormat="1" applyFont="1" applyFill="1" applyBorder="1" applyAlignment="1">
      <alignment horizontal="right" vertical="center" indent="1" shrinkToFit="1"/>
    </xf>
    <xf numFmtId="193" fontId="91" fillId="3" borderId="66" xfId="6" applyNumberFormat="1" applyFont="1" applyFill="1" applyBorder="1" applyAlignment="1">
      <alignment horizontal="right" vertical="center" indent="1" shrinkToFit="1"/>
    </xf>
    <xf numFmtId="193" fontId="91" fillId="3" borderId="228" xfId="6" applyNumberFormat="1" applyFont="1" applyFill="1" applyBorder="1" applyAlignment="1">
      <alignment horizontal="right" vertical="center" indent="1" shrinkToFit="1"/>
    </xf>
    <xf numFmtId="193" fontId="91" fillId="3" borderId="69" xfId="6" applyNumberFormat="1" applyFont="1" applyFill="1" applyBorder="1" applyAlignment="1">
      <alignment horizontal="right" vertical="center" indent="1" shrinkToFit="1"/>
    </xf>
    <xf numFmtId="193" fontId="91" fillId="3" borderId="122" xfId="6" applyNumberFormat="1" applyFont="1" applyFill="1" applyBorder="1" applyAlignment="1">
      <alignment horizontal="right" vertical="center" indent="1" shrinkToFit="1"/>
    </xf>
    <xf numFmtId="193" fontId="91" fillId="3" borderId="92" xfId="6" applyNumberFormat="1" applyFont="1" applyFill="1" applyBorder="1" applyAlignment="1">
      <alignment horizontal="right" vertical="center" indent="1" shrinkToFit="1"/>
    </xf>
    <xf numFmtId="193" fontId="91" fillId="2" borderId="11" xfId="6" applyNumberFormat="1" applyFont="1" applyFill="1" applyBorder="1" applyAlignment="1" applyProtection="1">
      <alignment horizontal="right" vertical="center" indent="1" shrinkToFit="1"/>
      <protection locked="0"/>
    </xf>
    <xf numFmtId="193" fontId="91" fillId="2" borderId="69" xfId="6" applyNumberFormat="1" applyFont="1" applyFill="1" applyBorder="1" applyAlignment="1" applyProtection="1">
      <alignment horizontal="right" vertical="center" indent="1" shrinkToFit="1"/>
      <protection locked="0"/>
    </xf>
    <xf numFmtId="193" fontId="91" fillId="2" borderId="30" xfId="6" applyNumberFormat="1" applyFont="1" applyFill="1" applyBorder="1" applyAlignment="1" applyProtection="1">
      <alignment horizontal="right" vertical="center" indent="1" shrinkToFit="1"/>
      <protection locked="0"/>
    </xf>
    <xf numFmtId="0" fontId="64" fillId="0" borderId="0" xfId="20" applyNumberFormat="1" applyFont="1" applyFill="1" applyAlignment="1">
      <alignment horizontal="left" vertical="center"/>
    </xf>
    <xf numFmtId="0" fontId="93" fillId="0" borderId="122" xfId="20" applyFont="1" applyFill="1" applyBorder="1" applyAlignment="1">
      <alignment horizontal="center" vertical="center" wrapText="1"/>
    </xf>
    <xf numFmtId="0" fontId="93" fillId="0" borderId="30" xfId="20" applyFont="1" applyFill="1" applyBorder="1" applyAlignment="1">
      <alignment horizontal="center" vertical="center" wrapText="1"/>
    </xf>
    <xf numFmtId="193" fontId="91" fillId="0" borderId="229" xfId="6" applyNumberFormat="1" applyFont="1" applyFill="1" applyBorder="1" applyAlignment="1">
      <alignment horizontal="right" vertical="center" indent="1" shrinkToFit="1"/>
    </xf>
    <xf numFmtId="193" fontId="91" fillId="0" borderId="200" xfId="6" applyNumberFormat="1" applyFont="1" applyFill="1" applyBorder="1" applyAlignment="1">
      <alignment horizontal="right" vertical="center" indent="1" shrinkToFit="1"/>
    </xf>
    <xf numFmtId="193" fontId="91" fillId="0" borderId="144" xfId="6" applyNumberFormat="1" applyFont="1" applyFill="1" applyBorder="1" applyAlignment="1">
      <alignment horizontal="right" vertical="center" indent="1" shrinkToFit="1"/>
    </xf>
    <xf numFmtId="193" fontId="91" fillId="0" borderId="230" xfId="6" applyNumberFormat="1" applyFont="1" applyFill="1" applyBorder="1" applyAlignment="1">
      <alignment horizontal="right" vertical="center" indent="1" shrinkToFit="1"/>
    </xf>
    <xf numFmtId="193" fontId="91" fillId="0" borderId="219" xfId="6" applyNumberFormat="1" applyFont="1" applyFill="1" applyBorder="1" applyAlignment="1">
      <alignment horizontal="right" vertical="center" indent="1" shrinkToFit="1"/>
    </xf>
    <xf numFmtId="193" fontId="91" fillId="0" borderId="231" xfId="6" applyNumberFormat="1" applyFont="1" applyFill="1" applyBorder="1" applyAlignment="1">
      <alignment horizontal="right" vertical="center" indent="1" shrinkToFit="1"/>
    </xf>
    <xf numFmtId="0" fontId="93" fillId="0" borderId="34" xfId="20" applyFont="1" applyFill="1" applyBorder="1" applyAlignment="1">
      <alignment horizontal="center" vertical="center" wrapText="1"/>
    </xf>
    <xf numFmtId="0" fontId="93" fillId="0" borderId="29" xfId="20" applyFont="1" applyFill="1" applyBorder="1" applyAlignment="1">
      <alignment horizontal="center" vertical="center" wrapText="1"/>
    </xf>
    <xf numFmtId="193" fontId="91" fillId="2" borderId="34" xfId="6" applyNumberFormat="1" applyFont="1" applyFill="1" applyBorder="1" applyAlignment="1" applyProtection="1">
      <alignment horizontal="right" vertical="center" indent="1" shrinkToFit="1"/>
      <protection locked="0"/>
    </xf>
    <xf numFmtId="193" fontId="91" fillId="3" borderId="1" xfId="6" applyNumberFormat="1" applyFont="1" applyFill="1" applyBorder="1" applyAlignment="1">
      <alignment horizontal="right" vertical="center" indent="1" shrinkToFit="1"/>
    </xf>
    <xf numFmtId="193" fontId="91" fillId="3" borderId="2" xfId="6" applyNumberFormat="1" applyFont="1" applyFill="1" applyBorder="1" applyAlignment="1">
      <alignment horizontal="right" vertical="center" indent="1" shrinkToFit="1"/>
    </xf>
    <xf numFmtId="193" fontId="91" fillId="3" borderId="4" xfId="6" applyNumberFormat="1" applyFont="1" applyFill="1" applyBorder="1" applyAlignment="1">
      <alignment horizontal="right" vertical="center" indent="1" shrinkToFit="1"/>
    </xf>
    <xf numFmtId="193" fontId="91" fillId="3" borderId="34" xfId="6" applyNumberFormat="1" applyFont="1" applyFill="1" applyBorder="1" applyAlignment="1">
      <alignment horizontal="right" vertical="center" indent="1" shrinkToFit="1"/>
    </xf>
    <xf numFmtId="193" fontId="91" fillId="3" borderId="232" xfId="6" applyNumberFormat="1" applyFont="1" applyFill="1" applyBorder="1" applyAlignment="1">
      <alignment horizontal="right" vertical="center" indent="1" shrinkToFit="1"/>
    </xf>
    <xf numFmtId="193" fontId="91" fillId="3" borderId="93" xfId="6" applyNumberFormat="1" applyFont="1" applyFill="1" applyBorder="1" applyAlignment="1">
      <alignment horizontal="right" vertical="center" indent="1" shrinkToFit="1"/>
    </xf>
    <xf numFmtId="193" fontId="91" fillId="2" borderId="1" xfId="6" applyNumberFormat="1" applyFont="1" applyFill="1" applyBorder="1" applyAlignment="1" applyProtection="1">
      <alignment horizontal="right" vertical="center" indent="1" shrinkToFit="1"/>
      <protection locked="0"/>
    </xf>
    <xf numFmtId="193" fontId="91" fillId="2" borderId="4" xfId="6" applyNumberFormat="1" applyFont="1" applyFill="1" applyBorder="1" applyAlignment="1" applyProtection="1">
      <alignment horizontal="right" vertical="center" indent="1" shrinkToFit="1"/>
      <protection locked="0"/>
    </xf>
    <xf numFmtId="0" fontId="91" fillId="2" borderId="0" xfId="20" applyFont="1" applyFill="1" applyBorder="1" applyAlignment="1" applyProtection="1">
      <alignment horizontal="right" vertical="center"/>
      <protection locked="0"/>
    </xf>
    <xf numFmtId="0" fontId="87" fillId="0" borderId="29" xfId="20" applyFont="1" applyFill="1" applyBorder="1" applyAlignment="1">
      <alignment horizontal="center" vertical="center" wrapText="1"/>
    </xf>
    <xf numFmtId="0" fontId="93" fillId="0" borderId="233" xfId="20" applyFont="1" applyFill="1" applyBorder="1" applyAlignment="1">
      <alignment horizontal="center" vertical="center" wrapText="1"/>
    </xf>
    <xf numFmtId="0" fontId="93" fillId="0" borderId="83" xfId="20" applyFont="1" applyFill="1" applyBorder="1" applyAlignment="1">
      <alignment horizontal="center" vertical="center" wrapText="1"/>
    </xf>
    <xf numFmtId="0" fontId="91" fillId="0" borderId="41" xfId="20" applyFont="1" applyFill="1" applyBorder="1" applyAlignment="1" applyProtection="1">
      <alignment horizontal="justify" vertical="center" shrinkToFit="1"/>
      <protection locked="0"/>
    </xf>
    <xf numFmtId="0" fontId="91" fillId="0" borderId="45" xfId="20" applyFont="1" applyFill="1" applyBorder="1" applyAlignment="1" applyProtection="1">
      <alignment horizontal="justify" vertical="center" wrapText="1" shrinkToFit="1"/>
      <protection locked="0"/>
    </xf>
    <xf numFmtId="0" fontId="91" fillId="0" borderId="97" xfId="20" applyFont="1" applyFill="1" applyBorder="1" applyAlignment="1" applyProtection="1">
      <alignment horizontal="center" vertical="center" shrinkToFit="1"/>
      <protection locked="0"/>
    </xf>
    <xf numFmtId="0" fontId="91" fillId="0" borderId="220" xfId="20" applyFont="1" applyFill="1" applyBorder="1" applyAlignment="1" applyProtection="1">
      <alignment horizontal="center" vertical="center" shrinkToFit="1"/>
      <protection locked="0"/>
    </xf>
    <xf numFmtId="0" fontId="91" fillId="0" borderId="156" xfId="20" applyFont="1" applyFill="1" applyBorder="1" applyAlignment="1" applyProtection="1">
      <alignment horizontal="justify" vertical="center" shrinkToFit="1"/>
      <protection locked="0"/>
    </xf>
    <xf numFmtId="9" fontId="91" fillId="0" borderId="46" xfId="20" applyNumberFormat="1" applyFont="1" applyFill="1" applyBorder="1" applyAlignment="1" applyProtection="1">
      <alignment horizontal="center" vertical="center" shrinkToFit="1"/>
      <protection locked="0"/>
    </xf>
    <xf numFmtId="0" fontId="91" fillId="0" borderId="45" xfId="20" applyFont="1" applyFill="1" applyBorder="1" applyAlignment="1" applyProtection="1">
      <alignment horizontal="justify" vertical="center" shrinkToFit="1"/>
      <protection locked="0"/>
    </xf>
    <xf numFmtId="0" fontId="95" fillId="0" borderId="45" xfId="20" applyFont="1" applyFill="1" applyBorder="1" applyAlignment="1" applyProtection="1">
      <alignment horizontal="center" vertical="center" shrinkToFit="1"/>
      <protection locked="0"/>
    </xf>
    <xf numFmtId="0" fontId="91" fillId="0" borderId="97" xfId="20" applyFont="1" applyFill="1" applyBorder="1" applyAlignment="1" applyProtection="1">
      <alignment horizontal="justify" vertical="center" shrinkToFit="1"/>
      <protection locked="0"/>
    </xf>
    <xf numFmtId="0" fontId="91" fillId="0" borderId="220" xfId="20" applyFont="1" applyFill="1" applyBorder="1" applyAlignment="1" applyProtection="1">
      <alignment horizontal="justify" vertical="center" shrinkToFit="1"/>
      <protection locked="0"/>
    </xf>
    <xf numFmtId="0" fontId="91" fillId="0" borderId="83" xfId="20" applyFont="1" applyFill="1" applyBorder="1" applyAlignment="1" applyProtection="1">
      <alignment horizontal="justify" vertical="center" shrinkToFit="1"/>
      <protection locked="0"/>
    </xf>
    <xf numFmtId="0" fontId="91" fillId="0" borderId="46" xfId="20" applyFont="1" applyFill="1" applyBorder="1" applyAlignment="1" applyProtection="1">
      <alignment horizontal="center" vertical="center" shrinkToFit="1"/>
      <protection locked="0"/>
    </xf>
    <xf numFmtId="0" fontId="91" fillId="0" borderId="45" xfId="20" applyFont="1" applyFill="1" applyBorder="1" applyAlignment="1" applyProtection="1">
      <alignment horizontal="center" vertical="center" shrinkToFit="1"/>
      <protection locked="0"/>
    </xf>
    <xf numFmtId="0" fontId="91" fillId="0" borderId="156" xfId="20" applyFont="1" applyFill="1" applyBorder="1" applyAlignment="1" applyProtection="1">
      <alignment horizontal="center" vertical="center" shrinkToFit="1"/>
      <protection locked="0"/>
    </xf>
    <xf numFmtId="0" fontId="91" fillId="0" borderId="42" xfId="20" applyFont="1" applyFill="1" applyBorder="1" applyAlignment="1" applyProtection="1">
      <alignment horizontal="justify" vertical="center" shrinkToFit="1"/>
      <protection locked="0"/>
    </xf>
    <xf numFmtId="0" fontId="93" fillId="0" borderId="0" xfId="20" applyFont="1" applyAlignment="1">
      <alignment horizontal="center" vertical="center"/>
    </xf>
    <xf numFmtId="0" fontId="96" fillId="0" borderId="0" xfId="0" applyFont="1">
      <alignment vertical="center"/>
    </xf>
    <xf numFmtId="0" fontId="96" fillId="5" borderId="0" xfId="0" applyFont="1" applyFill="1">
      <alignment vertical="center"/>
    </xf>
    <xf numFmtId="0" fontId="18" fillId="0" borderId="0" xfId="0" applyNumberFormat="1" applyFont="1" applyFill="1" applyAlignment="1">
      <alignment horizontal="right" vertical="center"/>
    </xf>
    <xf numFmtId="0" fontId="97" fillId="0" borderId="0" xfId="0" applyFont="1" applyAlignment="1">
      <alignment horizontal="center" vertical="center"/>
    </xf>
    <xf numFmtId="0" fontId="98" fillId="0" borderId="0" xfId="20" applyFont="1" applyAlignment="1">
      <alignment horizontal="right" vertical="center"/>
    </xf>
    <xf numFmtId="0" fontId="98" fillId="0" borderId="0" xfId="20" applyFont="1" applyAlignment="1">
      <alignment horizontal="left" vertical="center"/>
    </xf>
    <xf numFmtId="0" fontId="4" fillId="0" borderId="234" xfId="0" applyFont="1" applyFill="1" applyBorder="1" applyAlignment="1">
      <alignment horizontal="center" vertical="center"/>
    </xf>
    <xf numFmtId="38" fontId="4" fillId="0" borderId="35" xfId="30" applyFont="1" applyFill="1" applyBorder="1" applyAlignment="1">
      <alignment vertical="center" wrapText="1"/>
    </xf>
    <xf numFmtId="38" fontId="4" fillId="0" borderId="6" xfId="30" applyFont="1" applyFill="1" applyBorder="1" applyAlignment="1">
      <alignment vertical="center" shrinkToFit="1"/>
    </xf>
    <xf numFmtId="38" fontId="4" fillId="0" borderId="6" xfId="30" applyFont="1" applyFill="1" applyBorder="1" applyAlignment="1">
      <alignment horizontal="left" vertical="center" shrinkToFit="1"/>
    </xf>
    <xf numFmtId="38" fontId="4" fillId="0" borderId="0" xfId="30" applyFont="1" applyFill="1" applyBorder="1" applyAlignment="1">
      <alignment vertical="center" shrinkToFit="1"/>
    </xf>
    <xf numFmtId="0" fontId="4" fillId="0" borderId="0" xfId="0" applyFont="1" applyFill="1" applyAlignment="1">
      <alignment horizontal="center" vertical="center"/>
    </xf>
    <xf numFmtId="0" fontId="4" fillId="0" borderId="235" xfId="0" applyFont="1" applyFill="1" applyBorder="1" applyAlignment="1">
      <alignment horizontal="left" vertical="center"/>
    </xf>
    <xf numFmtId="38" fontId="4" fillId="0" borderId="235" xfId="30" applyFont="1" applyFill="1" applyBorder="1" applyAlignment="1">
      <alignment vertical="center" shrinkToFit="1"/>
    </xf>
    <xf numFmtId="0" fontId="4" fillId="0" borderId="89" xfId="0" applyFont="1" applyFill="1" applyBorder="1" applyAlignment="1">
      <alignment horizontal="right" vertical="center"/>
    </xf>
    <xf numFmtId="0" fontId="4" fillId="0" borderId="56" xfId="0" applyFont="1" applyFill="1" applyBorder="1" applyAlignment="1">
      <alignment horizontal="right" vertical="center"/>
    </xf>
    <xf numFmtId="0" fontId="4" fillId="0" borderId="14" xfId="0" applyFont="1" applyFill="1" applyBorder="1" applyAlignment="1">
      <alignment horizontal="lef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32" xfId="0" applyFont="1" applyBorder="1" applyAlignment="1">
      <alignment horizontal="center" vertical="center"/>
    </xf>
    <xf numFmtId="0" fontId="4" fillId="0" borderId="56" xfId="0" applyFont="1" applyBorder="1" applyAlignment="1">
      <alignment horizontal="center" vertical="center"/>
    </xf>
    <xf numFmtId="0" fontId="4" fillId="0" borderId="0" xfId="12" applyFont="1" applyFill="1" applyBorder="1" applyAlignment="1">
      <alignment horizontal="left" vertical="center"/>
    </xf>
    <xf numFmtId="38" fontId="4" fillId="0" borderId="48" xfId="30" applyFont="1" applyFill="1" applyBorder="1" applyAlignment="1">
      <alignment vertical="center" shrinkToFit="1"/>
    </xf>
    <xf numFmtId="0" fontId="4" fillId="0" borderId="236" xfId="0" applyFont="1" applyFill="1" applyBorder="1" applyAlignment="1">
      <alignment horizontal="right" vertical="center"/>
    </xf>
    <xf numFmtId="0" fontId="4" fillId="0" borderId="0" xfId="0" applyFont="1" applyBorder="1">
      <alignment vertical="center"/>
    </xf>
    <xf numFmtId="0" fontId="4" fillId="0" borderId="6" xfId="0" applyFont="1" applyFill="1" applyBorder="1" applyAlignment="1">
      <alignment horizontal="center" vertical="center"/>
    </xf>
    <xf numFmtId="0" fontId="7" fillId="0" borderId="0" xfId="0" applyFont="1" applyBorder="1">
      <alignment vertical="center"/>
    </xf>
    <xf numFmtId="0" fontId="96" fillId="0" borderId="0" xfId="0" applyFont="1" applyBorder="1">
      <alignment vertical="center"/>
    </xf>
    <xf numFmtId="0" fontId="18" fillId="4" borderId="0" xfId="0" applyNumberFormat="1" applyFont="1" applyFill="1" applyAlignment="1" applyProtection="1">
      <alignment horizontal="center" vertical="center"/>
      <protection locked="0"/>
    </xf>
    <xf numFmtId="0" fontId="4" fillId="0" borderId="228" xfId="0" applyFont="1" applyFill="1" applyBorder="1" applyAlignment="1">
      <alignment horizontal="center" vertical="center"/>
    </xf>
    <xf numFmtId="38" fontId="4" fillId="0" borderId="13" xfId="30" applyFont="1" applyFill="1" applyBorder="1" applyAlignment="1">
      <alignment vertical="center" wrapText="1"/>
    </xf>
    <xf numFmtId="38" fontId="4" fillId="0" borderId="11" xfId="30" applyFont="1" applyFill="1" applyBorder="1" applyAlignment="1">
      <alignment vertical="center" shrinkToFit="1"/>
    </xf>
    <xf numFmtId="38" fontId="4" fillId="0" borderId="11" xfId="30" applyFont="1" applyFill="1" applyBorder="1" applyAlignment="1">
      <alignment horizontal="left" vertical="center" shrinkToFit="1"/>
    </xf>
    <xf numFmtId="0" fontId="4" fillId="0" borderId="12" xfId="0" applyFont="1" applyFill="1" applyBorder="1" applyAlignment="1">
      <alignment horizontal="left" vertical="center"/>
    </xf>
    <xf numFmtId="38" fontId="4" fillId="0" borderId="12" xfId="30" applyFont="1" applyFill="1" applyBorder="1" applyAlignment="1">
      <alignment vertical="center" shrinkToFit="1"/>
    </xf>
    <xf numFmtId="0" fontId="4" fillId="0" borderId="69" xfId="0" applyFont="1" applyFill="1" applyBorder="1" applyAlignment="1">
      <alignment horizontal="right" vertical="center"/>
    </xf>
    <xf numFmtId="0" fontId="4" fillId="0" borderId="0" xfId="0" applyFont="1" applyBorder="1" applyAlignment="1">
      <alignment horizontal="center" vertical="center"/>
    </xf>
    <xf numFmtId="38" fontId="4" fillId="0" borderId="66" xfId="30" applyFont="1" applyFill="1" applyBorder="1" applyAlignment="1">
      <alignment vertical="center" shrinkToFit="1"/>
    </xf>
    <xf numFmtId="0" fontId="4" fillId="0" borderId="148" xfId="0" applyFont="1" applyFill="1" applyBorder="1" applyAlignment="1">
      <alignment horizontal="right" vertical="center"/>
    </xf>
    <xf numFmtId="0" fontId="4" fillId="0" borderId="11" xfId="0" applyFont="1" applyFill="1" applyBorder="1" applyAlignment="1">
      <alignment horizontal="center" vertical="center"/>
    </xf>
    <xf numFmtId="0" fontId="18" fillId="0" borderId="0" xfId="0" applyNumberFormat="1" applyFont="1" applyFill="1" applyAlignment="1">
      <alignment horizontal="left" vertical="center"/>
    </xf>
    <xf numFmtId="38" fontId="15" fillId="3" borderId="234" xfId="30" applyFont="1" applyFill="1" applyBorder="1" applyAlignment="1">
      <alignment horizontal="right" vertical="center" shrinkToFit="1"/>
    </xf>
    <xf numFmtId="38" fontId="91" fillId="4" borderId="0" xfId="30" applyFont="1" applyFill="1" applyAlignment="1" applyProtection="1">
      <alignment vertical="center" shrinkToFit="1"/>
      <protection locked="0"/>
    </xf>
    <xf numFmtId="38" fontId="4" fillId="0" borderId="237" xfId="30" applyFont="1" applyFill="1" applyBorder="1" applyAlignment="1">
      <alignment horizontal="right" vertical="center" shrinkToFit="1"/>
    </xf>
    <xf numFmtId="38" fontId="4" fillId="4" borderId="48" xfId="30" applyFont="1" applyFill="1" applyBorder="1" applyAlignment="1" applyProtection="1">
      <alignment horizontal="right" vertical="center" shrinkToFit="1"/>
      <protection locked="0"/>
    </xf>
    <xf numFmtId="38" fontId="4" fillId="4" borderId="6" xfId="30" applyFont="1" applyFill="1" applyBorder="1" applyAlignment="1" applyProtection="1">
      <alignment horizontal="right" vertical="center" shrinkToFit="1"/>
      <protection locked="0"/>
    </xf>
    <xf numFmtId="38" fontId="4" fillId="0" borderId="0" xfId="30" applyFont="1" applyFill="1" applyBorder="1" applyAlignment="1">
      <alignment horizontal="right" vertical="center" wrapText="1"/>
    </xf>
    <xf numFmtId="38" fontId="4" fillId="5" borderId="0" xfId="30" applyFont="1" applyFill="1" applyBorder="1" applyAlignment="1">
      <alignment horizontal="center" vertical="center" wrapText="1"/>
    </xf>
    <xf numFmtId="0" fontId="4" fillId="0" borderId="235" xfId="0" applyFont="1" applyFill="1" applyBorder="1" applyAlignment="1">
      <alignment horizontal="right" vertical="center" wrapText="1"/>
    </xf>
    <xf numFmtId="38" fontId="4" fillId="4" borderId="35" xfId="30" applyFont="1" applyFill="1" applyBorder="1" applyAlignment="1" applyProtection="1">
      <alignment horizontal="right" vertical="center" shrinkToFit="1"/>
      <protection locked="0"/>
    </xf>
    <xf numFmtId="38" fontId="4" fillId="4" borderId="238" xfId="30" applyFont="1" applyFill="1" applyBorder="1" applyAlignment="1" applyProtection="1">
      <alignment horizontal="right" vertical="center" shrinkToFit="1"/>
      <protection locked="0"/>
    </xf>
    <xf numFmtId="38" fontId="4" fillId="3" borderId="89" xfId="30" applyFont="1" applyFill="1" applyBorder="1" applyAlignment="1">
      <alignment horizontal="right" vertical="center" shrinkToFit="1"/>
    </xf>
    <xf numFmtId="38" fontId="4" fillId="0" borderId="56" xfId="30" applyFont="1" applyFill="1" applyBorder="1" applyAlignment="1">
      <alignment horizontal="right" vertical="center" wrapText="1"/>
    </xf>
    <xf numFmtId="0" fontId="98" fillId="0" borderId="14" xfId="20" applyFont="1" applyFill="1" applyBorder="1" applyAlignment="1">
      <alignment horizontal="center" vertical="center"/>
    </xf>
    <xf numFmtId="38" fontId="4" fillId="4" borderId="234" xfId="30" applyFont="1" applyFill="1" applyBorder="1" applyAlignment="1" applyProtection="1">
      <alignment horizontal="right" vertical="center" shrinkToFit="1"/>
      <protection locked="0"/>
    </xf>
    <xf numFmtId="38" fontId="4" fillId="3" borderId="35" xfId="30" applyFont="1" applyFill="1" applyBorder="1" applyAlignment="1">
      <alignment horizontal="right" vertical="center" shrinkToFit="1"/>
    </xf>
    <xf numFmtId="38" fontId="4" fillId="4" borderId="89" xfId="30" applyFont="1" applyFill="1" applyBorder="1" applyAlignment="1" applyProtection="1">
      <alignment horizontal="right" vertical="center" shrinkToFit="1"/>
      <protection locked="0"/>
    </xf>
    <xf numFmtId="38" fontId="15" fillId="3" borderId="236" xfId="30" applyFont="1" applyFill="1" applyBorder="1" applyAlignment="1">
      <alignment horizontal="right" vertical="center" shrinkToFit="1"/>
    </xf>
    <xf numFmtId="0" fontId="98" fillId="0" borderId="0" xfId="20" applyFont="1" applyBorder="1">
      <alignment vertical="center"/>
    </xf>
    <xf numFmtId="0" fontId="18" fillId="0" borderId="0" xfId="0" applyNumberFormat="1" applyFont="1" applyFill="1" applyAlignment="1">
      <alignment horizontal="center" vertical="center"/>
    </xf>
    <xf numFmtId="194" fontId="4" fillId="0" borderId="228" xfId="0" applyNumberFormat="1" applyFont="1" applyFill="1" applyBorder="1" applyAlignment="1">
      <alignment horizontal="left" vertical="center" wrapText="1"/>
    </xf>
    <xf numFmtId="194" fontId="4" fillId="0" borderId="13" xfId="0" applyNumberFormat="1" applyFont="1" applyBorder="1" applyAlignment="1">
      <alignment horizontal="left" vertical="center" wrapText="1"/>
    </xf>
    <xf numFmtId="194" fontId="4" fillId="0" borderId="11" xfId="0" applyNumberFormat="1" applyFont="1" applyBorder="1" applyAlignment="1">
      <alignment horizontal="left" vertical="center" wrapText="1"/>
    </xf>
    <xf numFmtId="194" fontId="4" fillId="0" borderId="0" xfId="0" applyNumberFormat="1" applyFont="1" applyBorder="1" applyAlignment="1">
      <alignment horizontal="left" vertical="center" wrapText="1"/>
    </xf>
    <xf numFmtId="194" fontId="4" fillId="0" borderId="12" xfId="0" applyNumberFormat="1" applyFont="1" applyFill="1" applyBorder="1" applyAlignment="1">
      <alignment horizontal="left" vertical="center" wrapText="1"/>
    </xf>
    <xf numFmtId="194" fontId="4" fillId="0" borderId="69" xfId="0" applyNumberFormat="1" applyFont="1" applyBorder="1" applyAlignment="1">
      <alignment horizontal="left" vertical="center" wrapText="1"/>
    </xf>
    <xf numFmtId="194" fontId="4" fillId="0" borderId="56" xfId="0" applyNumberFormat="1" applyFont="1" applyBorder="1" applyAlignment="1">
      <alignment horizontal="left" vertical="center" wrapText="1"/>
    </xf>
    <xf numFmtId="194" fontId="4" fillId="0" borderId="66" xfId="0" applyNumberFormat="1" applyFont="1" applyBorder="1" applyAlignment="1">
      <alignment horizontal="left" vertical="center" wrapText="1"/>
    </xf>
    <xf numFmtId="194" fontId="4" fillId="0" borderId="148" xfId="0" applyNumberFormat="1" applyFont="1" applyBorder="1" applyAlignment="1">
      <alignment horizontal="left" vertical="center" wrapText="1"/>
    </xf>
    <xf numFmtId="0" fontId="96" fillId="0" borderId="89" xfId="0" applyFont="1" applyBorder="1" applyAlignment="1">
      <alignment horizontal="left" vertical="center" wrapText="1" indent="1"/>
    </xf>
    <xf numFmtId="38" fontId="91" fillId="0" borderId="0" xfId="30" applyFont="1" applyFill="1" applyBorder="1" applyAlignment="1">
      <alignment horizontal="left" vertical="center" wrapText="1"/>
    </xf>
    <xf numFmtId="0" fontId="91" fillId="0" borderId="6" xfId="17" applyFont="1" applyBorder="1" applyAlignment="1">
      <alignment horizontal="center" vertical="center"/>
    </xf>
    <xf numFmtId="0" fontId="91" fillId="4" borderId="6" xfId="30" applyNumberFormat="1" applyFont="1" applyFill="1" applyBorder="1" applyAlignment="1" applyProtection="1">
      <alignment horizontal="left" vertical="center" wrapText="1"/>
      <protection locked="0"/>
    </xf>
    <xf numFmtId="0" fontId="91" fillId="0" borderId="237" xfId="30" applyNumberFormat="1" applyFont="1" applyFill="1" applyBorder="1" applyAlignment="1">
      <alignment horizontal="left" vertical="center" wrapText="1"/>
    </xf>
    <xf numFmtId="0" fontId="4" fillId="4" borderId="6" xfId="30" applyNumberFormat="1" applyFont="1" applyFill="1" applyBorder="1" applyAlignment="1" applyProtection="1">
      <alignment horizontal="left" vertical="center" wrapText="1"/>
      <protection locked="0"/>
    </xf>
    <xf numFmtId="38" fontId="4" fillId="0" borderId="0" xfId="30" applyFont="1" applyFill="1" applyBorder="1" applyAlignment="1">
      <alignment horizontal="left" vertical="center" wrapText="1"/>
    </xf>
    <xf numFmtId="38" fontId="4" fillId="3" borderId="6" xfId="30" applyFont="1" applyFill="1" applyBorder="1" applyAlignment="1">
      <alignment horizontal="right" vertical="center" shrinkToFit="1"/>
    </xf>
    <xf numFmtId="38" fontId="4" fillId="3" borderId="234" xfId="30" applyFont="1" applyFill="1" applyBorder="1" applyAlignment="1">
      <alignment horizontal="right" vertical="center" shrinkToFit="1"/>
    </xf>
    <xf numFmtId="38" fontId="4" fillId="0" borderId="35" xfId="30" applyFont="1" applyFill="1" applyBorder="1" applyAlignment="1">
      <alignment horizontal="right" vertical="center" wrapText="1"/>
    </xf>
    <xf numFmtId="0" fontId="96" fillId="0" borderId="0" xfId="0" applyFont="1" applyAlignment="1">
      <alignment horizontal="left" vertical="center" wrapText="1" indent="1"/>
    </xf>
    <xf numFmtId="0" fontId="91" fillId="0" borderId="10" xfId="0" applyFont="1" applyFill="1" applyBorder="1" applyAlignment="1">
      <alignment horizontal="center" vertical="center"/>
    </xf>
    <xf numFmtId="0" fontId="91" fillId="4" borderId="10" xfId="30" applyNumberFormat="1" applyFont="1" applyFill="1" applyBorder="1" applyAlignment="1" applyProtection="1">
      <alignment horizontal="left" vertical="center" wrapText="1"/>
      <protection locked="0"/>
    </xf>
    <xf numFmtId="0" fontId="91" fillId="0" borderId="73" xfId="30" applyNumberFormat="1" applyFont="1" applyFill="1" applyBorder="1" applyAlignment="1">
      <alignment horizontal="left" vertical="center" wrapText="1"/>
    </xf>
    <xf numFmtId="0" fontId="4" fillId="4" borderId="10" xfId="30" applyNumberFormat="1" applyFont="1" applyFill="1" applyBorder="1" applyAlignment="1" applyProtection="1">
      <alignment horizontal="left" vertical="center" wrapText="1"/>
      <protection locked="0"/>
    </xf>
    <xf numFmtId="0" fontId="98" fillId="0" borderId="0" xfId="20" applyFont="1">
      <alignment vertical="center"/>
    </xf>
    <xf numFmtId="0" fontId="98" fillId="0" borderId="235" xfId="20" applyFont="1" applyFill="1" applyBorder="1" applyAlignment="1">
      <alignment horizontal="center" vertical="center"/>
    </xf>
    <xf numFmtId="0" fontId="4" fillId="4" borderId="35" xfId="20" applyNumberFormat="1" applyFont="1" applyFill="1" applyBorder="1" applyAlignment="1" applyProtection="1">
      <alignment horizontal="left" vertical="center" wrapText="1"/>
      <protection locked="0"/>
    </xf>
    <xf numFmtId="0" fontId="4" fillId="4" borderId="234" xfId="20" applyNumberFormat="1" applyFont="1" applyFill="1" applyBorder="1" applyAlignment="1" applyProtection="1">
      <alignment horizontal="left" vertical="center" wrapText="1"/>
      <protection locked="0"/>
    </xf>
    <xf numFmtId="0" fontId="98" fillId="0" borderId="35" xfId="20" applyNumberFormat="1" applyFont="1" applyBorder="1" applyAlignment="1">
      <alignment horizontal="left" vertical="center"/>
    </xf>
    <xf numFmtId="5" fontId="98" fillId="0" borderId="56" xfId="20" applyNumberFormat="1" applyFont="1" applyBorder="1" applyAlignment="1">
      <alignment horizontal="center" vertical="center"/>
    </xf>
    <xf numFmtId="5" fontId="98" fillId="0" borderId="0" xfId="20" applyNumberFormat="1" applyFont="1" applyBorder="1" applyAlignment="1">
      <alignment horizontal="left" vertical="center"/>
    </xf>
    <xf numFmtId="0" fontId="98" fillId="4" borderId="35" xfId="20" applyNumberFormat="1" applyFont="1" applyFill="1" applyBorder="1" applyAlignment="1" applyProtection="1">
      <alignment horizontal="left" vertical="center" wrapText="1"/>
      <protection locked="0"/>
    </xf>
    <xf numFmtId="0" fontId="98" fillId="4" borderId="6" xfId="20" applyNumberFormat="1" applyFont="1" applyFill="1" applyBorder="1" applyAlignment="1" applyProtection="1">
      <alignment horizontal="left" vertical="center" wrapText="1"/>
      <protection locked="0"/>
    </xf>
    <xf numFmtId="0" fontId="98" fillId="4" borderId="234" xfId="20" applyNumberFormat="1" applyFont="1" applyFill="1" applyBorder="1" applyAlignment="1" applyProtection="1">
      <alignment horizontal="left" vertical="center" wrapText="1"/>
      <protection locked="0"/>
    </xf>
    <xf numFmtId="0" fontId="98" fillId="0" borderId="35" xfId="20" applyNumberFormat="1" applyFont="1" applyBorder="1" applyAlignment="1">
      <alignment horizontal="left" vertical="center" wrapText="1"/>
    </xf>
    <xf numFmtId="5" fontId="98" fillId="0" borderId="0" xfId="20" applyNumberFormat="1" applyFont="1" applyBorder="1" applyAlignment="1">
      <alignment horizontal="center" vertical="center"/>
    </xf>
    <xf numFmtId="0" fontId="98" fillId="0" borderId="239" xfId="20" applyFont="1" applyFill="1" applyBorder="1" applyAlignment="1">
      <alignment horizontal="center" vertical="center"/>
    </xf>
    <xf numFmtId="0" fontId="4" fillId="4" borderId="5" xfId="20" applyNumberFormat="1" applyFont="1" applyFill="1" applyBorder="1" applyAlignment="1" applyProtection="1">
      <alignment horizontal="left" vertical="center" wrapText="1"/>
      <protection locked="0"/>
    </xf>
    <xf numFmtId="0" fontId="4" fillId="4" borderId="240" xfId="20" applyNumberFormat="1" applyFont="1" applyFill="1" applyBorder="1" applyAlignment="1" applyProtection="1">
      <alignment horizontal="left" vertical="center" wrapText="1"/>
      <protection locked="0"/>
    </xf>
    <xf numFmtId="0" fontId="98" fillId="0" borderId="5" xfId="20" applyNumberFormat="1" applyFont="1" applyBorder="1" applyAlignment="1">
      <alignment horizontal="left" vertical="center"/>
    </xf>
    <xf numFmtId="0" fontId="98" fillId="4" borderId="5" xfId="20" applyNumberFormat="1" applyFont="1" applyFill="1" applyBorder="1" applyAlignment="1" applyProtection="1">
      <alignment horizontal="left" vertical="center" wrapText="1"/>
      <protection locked="0"/>
    </xf>
    <xf numFmtId="0" fontId="98" fillId="4" borderId="10" xfId="20" applyNumberFormat="1" applyFont="1" applyFill="1" applyBorder="1" applyAlignment="1" applyProtection="1">
      <alignment horizontal="left" vertical="center" wrapText="1"/>
      <protection locked="0"/>
    </xf>
    <xf numFmtId="0" fontId="98" fillId="4" borderId="240" xfId="20" applyNumberFormat="1" applyFont="1" applyFill="1" applyBorder="1" applyAlignment="1" applyProtection="1">
      <alignment horizontal="left" vertical="center" wrapText="1"/>
      <protection locked="0"/>
    </xf>
    <xf numFmtId="0" fontId="98" fillId="0" borderId="5" xfId="20" applyNumberFormat="1" applyFont="1" applyBorder="1" applyAlignment="1">
      <alignment horizontal="left" vertical="center" wrapText="1"/>
    </xf>
    <xf numFmtId="0" fontId="98" fillId="0" borderId="56" xfId="20" applyFont="1" applyFill="1" applyBorder="1" applyAlignment="1">
      <alignment horizontal="center" vertical="center"/>
    </xf>
    <xf numFmtId="0" fontId="98" fillId="4" borderId="241" xfId="20" applyNumberFormat="1" applyFont="1" applyFill="1" applyBorder="1" applyAlignment="1" applyProtection="1">
      <alignment horizontal="left" vertical="center" wrapText="1"/>
      <protection locked="0"/>
    </xf>
    <xf numFmtId="0" fontId="91" fillId="0" borderId="11" xfId="12" applyFont="1" applyFill="1" applyBorder="1" applyAlignment="1">
      <alignment horizontal="center" vertical="center"/>
    </xf>
    <xf numFmtId="0" fontId="91" fillId="4" borderId="11" xfId="30" applyNumberFormat="1" applyFont="1" applyFill="1" applyBorder="1" applyAlignment="1" applyProtection="1">
      <alignment horizontal="left" vertical="center" wrapText="1"/>
      <protection locked="0"/>
    </xf>
    <xf numFmtId="0" fontId="91" fillId="0" borderId="67" xfId="30" applyNumberFormat="1" applyFont="1" applyFill="1" applyBorder="1" applyAlignment="1">
      <alignment horizontal="left" vertical="center" wrapText="1"/>
    </xf>
    <xf numFmtId="0" fontId="4" fillId="4" borderId="11" xfId="30" applyNumberFormat="1" applyFont="1" applyFill="1" applyBorder="1" applyAlignment="1" applyProtection="1">
      <alignment horizontal="left" vertical="center" wrapText="1"/>
      <protection locked="0"/>
    </xf>
    <xf numFmtId="0" fontId="98" fillId="0" borderId="12" xfId="20" applyFont="1" applyFill="1" applyBorder="1" applyAlignment="1">
      <alignment horizontal="center" vertical="center"/>
    </xf>
    <xf numFmtId="0" fontId="4" fillId="4" borderId="13" xfId="20" applyNumberFormat="1" applyFont="1" applyFill="1" applyBorder="1" applyAlignment="1" applyProtection="1">
      <alignment horizontal="left" vertical="center" wrapText="1"/>
      <protection locked="0"/>
    </xf>
    <xf numFmtId="0" fontId="4" fillId="4" borderId="228" xfId="20" applyNumberFormat="1" applyFont="1" applyFill="1" applyBorder="1" applyAlignment="1" applyProtection="1">
      <alignment horizontal="left" vertical="center" wrapText="1"/>
      <protection locked="0"/>
    </xf>
    <xf numFmtId="0" fontId="98" fillId="0" borderId="13" xfId="20" applyNumberFormat="1" applyFont="1" applyBorder="1" applyAlignment="1">
      <alignment horizontal="left" vertical="center"/>
    </xf>
    <xf numFmtId="0" fontId="98" fillId="4" borderId="13" xfId="20" applyNumberFormat="1" applyFont="1" applyFill="1" applyBorder="1" applyAlignment="1" applyProtection="1">
      <alignment horizontal="left" vertical="center" wrapText="1"/>
      <protection locked="0"/>
    </xf>
    <xf numFmtId="0" fontId="98" fillId="4" borderId="11" xfId="20" applyNumberFormat="1" applyFont="1" applyFill="1" applyBorder="1" applyAlignment="1" applyProtection="1">
      <alignment horizontal="left" vertical="center" wrapText="1"/>
      <protection locked="0"/>
    </xf>
    <xf numFmtId="0" fontId="98" fillId="4" borderId="228" xfId="20" applyNumberFormat="1" applyFont="1" applyFill="1" applyBorder="1" applyAlignment="1" applyProtection="1">
      <alignment horizontal="left" vertical="center" wrapText="1"/>
      <protection locked="0"/>
    </xf>
    <xf numFmtId="0" fontId="98" fillId="0" borderId="13" xfId="20" applyNumberFormat="1" applyFont="1" applyBorder="1" applyAlignment="1">
      <alignment horizontal="left" vertical="center" wrapText="1"/>
    </xf>
    <xf numFmtId="0" fontId="98" fillId="0" borderId="66" xfId="20" applyFont="1" applyFill="1" applyBorder="1" applyAlignment="1">
      <alignment horizontal="center" vertical="center"/>
    </xf>
    <xf numFmtId="0" fontId="98" fillId="4" borderId="148" xfId="20" applyNumberFormat="1" applyFont="1" applyFill="1" applyBorder="1" applyAlignment="1" applyProtection="1">
      <alignment horizontal="left" vertical="center" wrapText="1"/>
      <protection locked="0"/>
    </xf>
    <xf numFmtId="0" fontId="34" fillId="0" borderId="0" xfId="0" applyFont="1">
      <alignment vertical="center"/>
    </xf>
    <xf numFmtId="0" fontId="99" fillId="0" borderId="0" xfId="0" applyFont="1">
      <alignment vertical="center"/>
    </xf>
    <xf numFmtId="0" fontId="99" fillId="0" borderId="0" xfId="0" applyFont="1" applyAlignment="1">
      <alignment horizontal="left" vertical="center" wrapText="1"/>
    </xf>
    <xf numFmtId="0" fontId="99" fillId="0" borderId="0" xfId="0" applyFont="1" applyAlignment="1">
      <alignment horizontal="center" vertical="center" shrinkToFit="1"/>
    </xf>
    <xf numFmtId="0" fontId="99" fillId="0" borderId="0" xfId="0" applyFont="1" applyAlignment="1">
      <alignment vertical="center" wrapText="1"/>
    </xf>
    <xf numFmtId="0" fontId="100" fillId="0" borderId="0" xfId="0" applyFont="1">
      <alignment vertical="center"/>
    </xf>
    <xf numFmtId="0" fontId="99" fillId="0" borderId="1" xfId="0" applyFont="1" applyBorder="1" applyAlignment="1">
      <alignment horizontal="center" vertical="center" wrapText="1"/>
    </xf>
    <xf numFmtId="0" fontId="99" fillId="0" borderId="242" xfId="0" applyFont="1" applyFill="1" applyBorder="1">
      <alignment vertical="center"/>
    </xf>
    <xf numFmtId="0" fontId="99" fillId="4" borderId="1" xfId="0" applyFont="1" applyFill="1" applyBorder="1" applyAlignment="1" applyProtection="1">
      <alignment horizontal="center" vertical="center" shrinkToFit="1"/>
      <protection locked="0"/>
    </xf>
    <xf numFmtId="0" fontId="101" fillId="0" borderId="0" xfId="0" applyFont="1">
      <alignment vertical="center"/>
    </xf>
    <xf numFmtId="0" fontId="102" fillId="0" borderId="0" xfId="0" applyFont="1">
      <alignment vertical="center"/>
    </xf>
    <xf numFmtId="0" fontId="100" fillId="4" borderId="0" xfId="0" applyFont="1" applyFill="1" applyAlignment="1" applyProtection="1">
      <alignment horizontal="center" vertical="center"/>
      <protection locked="0"/>
    </xf>
    <xf numFmtId="0" fontId="99" fillId="0" borderId="6" xfId="0" applyFont="1" applyBorder="1" applyAlignment="1">
      <alignment horizontal="center" vertical="center" wrapText="1"/>
    </xf>
    <xf numFmtId="0" fontId="99" fillId="0" borderId="6" xfId="0" applyFont="1" applyFill="1" applyBorder="1">
      <alignment vertical="center"/>
    </xf>
    <xf numFmtId="49" fontId="99" fillId="0" borderId="10" xfId="0" applyNumberFormat="1" applyFont="1" applyBorder="1" applyAlignment="1">
      <alignment horizontal="right" vertical="center" shrinkToFit="1"/>
    </xf>
    <xf numFmtId="0" fontId="99" fillId="0" borderId="6" xfId="0" applyFont="1" applyBorder="1" applyAlignment="1">
      <alignment vertical="center"/>
    </xf>
    <xf numFmtId="49" fontId="101" fillId="0" borderId="6" xfId="0" applyNumberFormat="1" applyFont="1" applyBorder="1" applyAlignment="1">
      <alignment horizontal="left" vertical="center" shrinkToFit="1"/>
    </xf>
    <xf numFmtId="0" fontId="102" fillId="0" borderId="6" xfId="25" applyFont="1" applyFill="1" applyBorder="1" applyAlignment="1">
      <alignment horizontal="left" vertical="center"/>
    </xf>
    <xf numFmtId="0" fontId="99" fillId="0" borderId="6" xfId="0" applyFont="1" applyBorder="1" applyAlignment="1">
      <alignment horizontal="right" vertical="center"/>
    </xf>
    <xf numFmtId="0" fontId="100" fillId="0" borderId="0" xfId="0" applyFont="1" applyAlignment="1">
      <alignment horizontal="left" vertical="center"/>
    </xf>
    <xf numFmtId="0" fontId="99" fillId="0" borderId="11" xfId="0" applyFont="1" applyBorder="1" applyAlignment="1">
      <alignment horizontal="center" vertical="center" wrapText="1"/>
    </xf>
    <xf numFmtId="0" fontId="99" fillId="0" borderId="11" xfId="0" applyFont="1" applyFill="1" applyBorder="1" applyAlignment="1">
      <alignment horizontal="left" vertical="center" wrapText="1"/>
    </xf>
    <xf numFmtId="0" fontId="99" fillId="0" borderId="11" xfId="0" applyFont="1" applyBorder="1" applyAlignment="1">
      <alignment horizontal="left" vertical="center" shrinkToFit="1"/>
    </xf>
    <xf numFmtId="0" fontId="99" fillId="4" borderId="11" xfId="0" applyFont="1" applyFill="1" applyBorder="1" applyAlignment="1" applyProtection="1">
      <alignment horizontal="left" vertical="center" shrinkToFit="1"/>
      <protection locked="0"/>
    </xf>
    <xf numFmtId="49" fontId="101" fillId="0" borderId="11" xfId="0" applyNumberFormat="1" applyFont="1" applyBorder="1" applyAlignment="1">
      <alignment horizontal="left" vertical="center" shrinkToFit="1"/>
    </xf>
    <xf numFmtId="0" fontId="99" fillId="0" borderId="1" xfId="0" applyFont="1" applyBorder="1" applyAlignment="1">
      <alignment horizontal="center" vertical="center" wrapText="1" shrinkToFit="1"/>
    </xf>
    <xf numFmtId="0" fontId="99" fillId="0" borderId="243" xfId="0" applyFont="1" applyFill="1" applyBorder="1" applyAlignment="1">
      <alignment vertical="center" shrinkToFit="1"/>
    </xf>
    <xf numFmtId="0" fontId="99" fillId="0" borderId="242" xfId="0" applyFont="1" applyFill="1" applyBorder="1" applyAlignment="1">
      <alignment horizontal="left" vertical="center" shrinkToFit="1"/>
    </xf>
    <xf numFmtId="0" fontId="99" fillId="0" borderId="242" xfId="0" applyFont="1" applyFill="1" applyBorder="1" applyAlignment="1">
      <alignment horizontal="center" vertical="center" shrinkToFit="1"/>
    </xf>
    <xf numFmtId="0" fontId="102" fillId="0" borderId="5" xfId="8" applyFont="1" applyBorder="1" applyAlignment="1">
      <alignment horizontal="center" shrinkToFit="1"/>
    </xf>
    <xf numFmtId="0" fontId="99" fillId="0" borderId="242" xfId="0" applyFont="1" applyFill="1" applyBorder="1" applyAlignment="1">
      <alignment vertical="center" shrinkToFit="1"/>
    </xf>
    <xf numFmtId="49" fontId="99" fillId="0" borderId="242" xfId="0" applyNumberFormat="1" applyFont="1" applyFill="1" applyBorder="1" applyAlignment="1">
      <alignment horizontal="center" vertical="center" shrinkToFit="1"/>
    </xf>
    <xf numFmtId="49" fontId="99" fillId="4" borderId="1" xfId="0" applyNumberFormat="1" applyFont="1" applyFill="1" applyBorder="1" applyAlignment="1" applyProtection="1">
      <alignment horizontal="center" vertical="center" shrinkToFit="1"/>
      <protection locked="0"/>
    </xf>
    <xf numFmtId="0" fontId="99" fillId="3" borderId="5" xfId="0" applyNumberFormat="1" applyFont="1" applyFill="1" applyBorder="1" applyAlignment="1">
      <alignment horizontal="center" vertical="center"/>
    </xf>
    <xf numFmtId="0" fontId="99" fillId="3" borderId="5" xfId="0" applyFont="1" applyFill="1" applyBorder="1" applyAlignment="1">
      <alignment horizontal="center" vertical="center" shrinkToFit="1"/>
    </xf>
    <xf numFmtId="191" fontId="99" fillId="0" borderId="242" xfId="0" applyNumberFormat="1" applyFont="1" applyFill="1" applyBorder="1" applyAlignment="1">
      <alignment horizontal="center" vertical="center" shrinkToFit="1"/>
    </xf>
    <xf numFmtId="191" fontId="99" fillId="4" borderId="1" xfId="0" applyNumberFormat="1" applyFont="1" applyFill="1" applyBorder="1" applyAlignment="1" applyProtection="1">
      <alignment horizontal="center" vertical="center" shrinkToFit="1"/>
      <protection locked="0"/>
    </xf>
    <xf numFmtId="0" fontId="99" fillId="0" borderId="244" xfId="0" applyFont="1" applyFill="1" applyBorder="1" applyAlignment="1">
      <alignment vertical="center" shrinkToFit="1"/>
    </xf>
    <xf numFmtId="49" fontId="99" fillId="0" borderId="242" xfId="0" applyNumberFormat="1" applyFont="1" applyFill="1" applyBorder="1" applyAlignment="1">
      <alignment horizontal="left" vertical="center" shrinkToFit="1"/>
    </xf>
    <xf numFmtId="49" fontId="99" fillId="4" borderId="1" xfId="0" applyNumberFormat="1" applyFont="1" applyFill="1" applyBorder="1" applyAlignment="1" applyProtection="1">
      <alignment horizontal="left" vertical="center" shrinkToFit="1"/>
      <protection locked="0"/>
    </xf>
    <xf numFmtId="0" fontId="103" fillId="0" borderId="0" xfId="0" applyFont="1">
      <alignment vertical="center"/>
    </xf>
    <xf numFmtId="0" fontId="103" fillId="0" borderId="0" xfId="0" applyFont="1" applyAlignment="1">
      <alignment vertical="center"/>
    </xf>
    <xf numFmtId="0" fontId="104" fillId="0" borderId="0" xfId="9" applyFont="1" applyFill="1" applyAlignment="1">
      <alignment vertical="center"/>
    </xf>
    <xf numFmtId="0" fontId="105" fillId="0" borderId="0" xfId="9" applyNumberFormat="1" applyFont="1" applyFill="1" applyBorder="1" applyAlignment="1">
      <alignment horizontal="right" vertical="center"/>
    </xf>
    <xf numFmtId="0" fontId="105" fillId="0" borderId="0" xfId="9" applyNumberFormat="1" applyFont="1" applyFill="1" applyAlignment="1">
      <alignment horizontal="left" vertical="center"/>
    </xf>
    <xf numFmtId="0" fontId="96" fillId="0" borderId="0" xfId="25" applyFont="1" applyFill="1" applyAlignment="1">
      <alignment horizontal="left" vertical="center"/>
    </xf>
    <xf numFmtId="0" fontId="96" fillId="0" borderId="5" xfId="9" applyFont="1" applyFill="1" applyBorder="1" applyAlignment="1">
      <alignment horizontal="left" vertical="center" wrapText="1"/>
    </xf>
    <xf numFmtId="0" fontId="106" fillId="10" borderId="1" xfId="25" applyFont="1" applyFill="1" applyBorder="1" applyAlignment="1">
      <alignment horizontal="center" vertical="center"/>
    </xf>
    <xf numFmtId="0" fontId="106" fillId="0" borderId="48" xfId="25" applyFont="1" applyFill="1" applyBorder="1" applyAlignment="1">
      <alignment horizontal="center" vertical="center"/>
    </xf>
    <xf numFmtId="0" fontId="106" fillId="0" borderId="89" xfId="25" applyFont="1" applyFill="1" applyBorder="1" applyAlignment="1">
      <alignment horizontal="center" vertical="center"/>
    </xf>
    <xf numFmtId="0" fontId="106" fillId="0" borderId="35" xfId="25" applyFont="1" applyFill="1" applyBorder="1" applyAlignment="1">
      <alignment horizontal="center" vertical="center"/>
    </xf>
    <xf numFmtId="0" fontId="106" fillId="4" borderId="48" xfId="25" applyFont="1" applyFill="1" applyBorder="1" applyAlignment="1" applyProtection="1">
      <alignment horizontal="center" vertical="center"/>
      <protection locked="0"/>
    </xf>
    <xf numFmtId="0" fontId="106" fillId="4" borderId="89" xfId="25" applyFont="1" applyFill="1" applyBorder="1" applyAlignment="1" applyProtection="1">
      <alignment horizontal="center" vertical="center"/>
      <protection locked="0"/>
    </xf>
    <xf numFmtId="0" fontId="106" fillId="4" borderId="35" xfId="25" applyFont="1" applyFill="1" applyBorder="1" applyAlignment="1" applyProtection="1">
      <alignment horizontal="center" vertical="center"/>
      <protection locked="0"/>
    </xf>
    <xf numFmtId="0" fontId="106" fillId="4" borderId="1" xfId="25" applyFont="1" applyFill="1" applyBorder="1" applyAlignment="1" applyProtection="1">
      <alignment horizontal="center" vertical="center"/>
      <protection locked="0"/>
    </xf>
    <xf numFmtId="0" fontId="91" fillId="0" borderId="0" xfId="9" applyFont="1" applyFill="1" applyAlignment="1">
      <alignment horizontal="center" vertical="top"/>
    </xf>
    <xf numFmtId="0" fontId="106" fillId="0" borderId="66" xfId="25" applyFont="1" applyFill="1" applyBorder="1" applyAlignment="1">
      <alignment horizontal="center" vertical="center"/>
    </xf>
    <xf numFmtId="0" fontId="106" fillId="0" borderId="69" xfId="25" applyFont="1" applyFill="1" applyBorder="1" applyAlignment="1">
      <alignment horizontal="center" vertical="center"/>
    </xf>
    <xf numFmtId="0" fontId="106" fillId="0" borderId="13" xfId="25" applyFont="1" applyFill="1" applyBorder="1" applyAlignment="1">
      <alignment horizontal="center" vertical="center"/>
    </xf>
    <xf numFmtId="0" fontId="106" fillId="4" borderId="66" xfId="25" applyFont="1" applyFill="1" applyBorder="1" applyAlignment="1" applyProtection="1">
      <alignment horizontal="center" vertical="center"/>
      <protection locked="0"/>
    </xf>
    <xf numFmtId="0" fontId="106" fillId="4" borderId="69" xfId="25" applyFont="1" applyFill="1" applyBorder="1" applyAlignment="1" applyProtection="1">
      <alignment horizontal="center" vertical="center"/>
      <protection locked="0"/>
    </xf>
    <xf numFmtId="0" fontId="106" fillId="4" borderId="13" xfId="25" applyFont="1" applyFill="1" applyBorder="1" applyAlignment="1" applyProtection="1">
      <alignment horizontal="center" vertical="center"/>
      <protection locked="0"/>
    </xf>
    <xf numFmtId="0" fontId="105" fillId="4" borderId="0" xfId="9" applyNumberFormat="1" applyFont="1" applyFill="1" applyBorder="1" applyAlignment="1" applyProtection="1">
      <alignment horizontal="center" vertical="center"/>
      <protection locked="0"/>
    </xf>
    <xf numFmtId="0" fontId="106" fillId="0" borderId="48" xfId="9" applyFont="1" applyFill="1" applyBorder="1" applyAlignment="1">
      <alignment horizontal="left" vertical="top" wrapText="1"/>
    </xf>
    <xf numFmtId="0" fontId="106" fillId="0" borderId="89" xfId="9" applyFont="1" applyFill="1" applyBorder="1" applyAlignment="1">
      <alignment horizontal="left" vertical="top" wrapText="1"/>
    </xf>
    <xf numFmtId="0" fontId="106" fillId="0" borderId="35" xfId="9" applyFont="1" applyFill="1" applyBorder="1" applyAlignment="1">
      <alignment horizontal="left" vertical="top" wrapText="1"/>
    </xf>
    <xf numFmtId="0" fontId="106" fillId="0" borderId="1" xfId="9" applyFont="1" applyFill="1" applyBorder="1" applyAlignment="1">
      <alignment horizontal="left" vertical="top" wrapText="1"/>
    </xf>
    <xf numFmtId="0" fontId="91" fillId="0" borderId="0" xfId="9" applyFont="1" applyFill="1" applyAlignment="1">
      <alignment horizontal="left" vertical="top" wrapText="1"/>
    </xf>
    <xf numFmtId="195" fontId="105" fillId="0" borderId="0" xfId="9" applyNumberFormat="1" applyFont="1" applyFill="1" applyBorder="1" applyAlignment="1">
      <alignment horizontal="left" vertical="center"/>
    </xf>
    <xf numFmtId="0" fontId="106" fillId="0" borderId="56" xfId="9" applyFont="1" applyFill="1" applyBorder="1" applyAlignment="1">
      <alignment horizontal="left" vertical="top" wrapText="1"/>
    </xf>
    <xf numFmtId="0" fontId="106" fillId="0" borderId="0" xfId="9" applyFont="1" applyFill="1" applyBorder="1" applyAlignment="1">
      <alignment horizontal="left" vertical="top" wrapText="1"/>
    </xf>
    <xf numFmtId="0" fontId="106" fillId="0" borderId="5" xfId="9" applyFont="1" applyFill="1" applyBorder="1" applyAlignment="1">
      <alignment horizontal="left" vertical="top" wrapText="1"/>
    </xf>
    <xf numFmtId="0" fontId="106" fillId="0" borderId="66" xfId="9" applyFont="1" applyFill="1" applyBorder="1" applyAlignment="1">
      <alignment horizontal="left" vertical="top" wrapText="1"/>
    </xf>
    <xf numFmtId="0" fontId="106" fillId="0" borderId="69" xfId="9" applyFont="1" applyFill="1" applyBorder="1" applyAlignment="1">
      <alignment horizontal="left" vertical="top" wrapText="1"/>
    </xf>
    <xf numFmtId="0" fontId="106" fillId="0" borderId="13" xfId="9" applyFont="1" applyFill="1" applyBorder="1" applyAlignment="1">
      <alignment horizontal="left" vertical="top" wrapText="1"/>
    </xf>
    <xf numFmtId="0" fontId="106" fillId="4" borderId="48" xfId="9" applyFont="1" applyFill="1" applyBorder="1" applyAlignment="1" applyProtection="1">
      <alignment horizontal="left" vertical="top" wrapText="1"/>
      <protection locked="0"/>
    </xf>
    <xf numFmtId="0" fontId="106" fillId="4" borderId="89" xfId="9" applyFont="1" applyFill="1" applyBorder="1" applyAlignment="1" applyProtection="1">
      <alignment horizontal="left" vertical="top" wrapText="1"/>
      <protection locked="0"/>
    </xf>
    <xf numFmtId="0" fontId="106" fillId="4" borderId="35" xfId="9" applyFont="1" applyFill="1" applyBorder="1" applyAlignment="1" applyProtection="1">
      <alignment horizontal="left" vertical="top" wrapText="1"/>
      <protection locked="0"/>
    </xf>
    <xf numFmtId="0" fontId="106" fillId="4" borderId="6" xfId="9" applyFont="1" applyFill="1" applyBorder="1" applyAlignment="1" applyProtection="1">
      <alignment horizontal="left" vertical="top" wrapText="1"/>
      <protection locked="0"/>
    </xf>
    <xf numFmtId="0" fontId="106" fillId="4" borderId="56" xfId="9" applyFont="1" applyFill="1" applyBorder="1" applyAlignment="1" applyProtection="1">
      <alignment horizontal="left" vertical="top" wrapText="1"/>
      <protection locked="0"/>
    </xf>
    <xf numFmtId="0" fontId="106" fillId="4" borderId="0" xfId="9" applyFont="1" applyFill="1" applyBorder="1" applyAlignment="1" applyProtection="1">
      <alignment horizontal="left" vertical="top" wrapText="1"/>
      <protection locked="0"/>
    </xf>
    <xf numFmtId="0" fontId="106" fillId="4" borderId="5" xfId="9" applyFont="1" applyFill="1" applyBorder="1" applyAlignment="1" applyProtection="1">
      <alignment horizontal="left" vertical="top" wrapText="1"/>
      <protection locked="0"/>
    </xf>
    <xf numFmtId="0" fontId="106" fillId="4" borderId="10" xfId="9" applyFont="1" applyFill="1" applyBorder="1" applyAlignment="1" applyProtection="1">
      <alignment horizontal="left" vertical="top"/>
      <protection locked="0"/>
    </xf>
    <xf numFmtId="0" fontId="106" fillId="4" borderId="66" xfId="9" applyFont="1" applyFill="1" applyBorder="1" applyAlignment="1" applyProtection="1">
      <alignment horizontal="left" vertical="top" wrapText="1"/>
      <protection locked="0"/>
    </xf>
    <xf numFmtId="0" fontId="106" fillId="4" borderId="69" xfId="9" applyFont="1" applyFill="1" applyBorder="1" applyAlignment="1" applyProtection="1">
      <alignment horizontal="left" vertical="top" wrapText="1"/>
      <protection locked="0"/>
    </xf>
    <xf numFmtId="0" fontId="106" fillId="4" borderId="13" xfId="9" applyFont="1" applyFill="1" applyBorder="1" applyAlignment="1" applyProtection="1">
      <alignment horizontal="left" vertical="top" wrapText="1"/>
      <protection locked="0"/>
    </xf>
    <xf numFmtId="0" fontId="106" fillId="4" borderId="11" xfId="9" applyFont="1" applyFill="1" applyBorder="1" applyAlignment="1" applyProtection="1">
      <alignment horizontal="left" vertical="top"/>
      <protection locked="0"/>
    </xf>
    <xf numFmtId="0" fontId="106" fillId="0" borderId="2" xfId="9" applyFont="1" applyFill="1" applyBorder="1" applyAlignment="1">
      <alignment horizontal="left" vertical="top" wrapText="1"/>
    </xf>
    <xf numFmtId="0" fontId="107" fillId="0" borderId="35" xfId="9" applyFont="1" applyFill="1" applyBorder="1" applyAlignment="1">
      <alignment horizontal="left" vertical="top" wrapText="1"/>
    </xf>
    <xf numFmtId="0" fontId="107" fillId="4" borderId="35" xfId="9" applyFont="1" applyFill="1" applyBorder="1" applyAlignment="1" applyProtection="1">
      <alignment horizontal="left" vertical="top" wrapText="1"/>
      <protection locked="0"/>
    </xf>
    <xf numFmtId="0" fontId="107" fillId="4" borderId="48" xfId="9" applyFont="1" applyFill="1" applyBorder="1" applyAlignment="1" applyProtection="1">
      <alignment horizontal="left" vertical="top" wrapText="1"/>
      <protection locked="0"/>
    </xf>
    <xf numFmtId="0" fontId="107" fillId="4" borderId="89" xfId="9" applyFont="1" applyFill="1" applyBorder="1" applyAlignment="1" applyProtection="1">
      <alignment horizontal="left" vertical="top" wrapText="1"/>
      <protection locked="0"/>
    </xf>
    <xf numFmtId="0" fontId="107" fillId="4" borderId="1" xfId="9" applyFont="1" applyFill="1" applyBorder="1" applyAlignment="1" applyProtection="1">
      <alignment horizontal="left" vertical="top" wrapText="1"/>
      <protection locked="0"/>
    </xf>
    <xf numFmtId="0" fontId="107" fillId="0" borderId="5" xfId="9" applyFont="1" applyFill="1" applyBorder="1" applyAlignment="1">
      <alignment horizontal="left" vertical="top" wrapText="1"/>
    </xf>
    <xf numFmtId="0" fontId="107" fillId="4" borderId="5" xfId="9" applyFont="1" applyFill="1" applyBorder="1" applyAlignment="1" applyProtection="1">
      <alignment horizontal="left" vertical="top" wrapText="1"/>
      <protection locked="0"/>
    </xf>
    <xf numFmtId="0" fontId="107" fillId="4" borderId="56" xfId="9" applyFont="1" applyFill="1" applyBorder="1" applyAlignment="1" applyProtection="1">
      <alignment horizontal="left" vertical="top" wrapText="1"/>
      <protection locked="0"/>
    </xf>
    <xf numFmtId="0" fontId="107" fillId="4" borderId="0" xfId="9" applyFont="1" applyFill="1" applyBorder="1" applyAlignment="1" applyProtection="1">
      <alignment horizontal="left" vertical="top" wrapText="1"/>
      <protection locked="0"/>
    </xf>
    <xf numFmtId="0" fontId="107" fillId="0" borderId="13" xfId="9" applyFont="1" applyFill="1" applyBorder="1" applyAlignment="1">
      <alignment horizontal="left" vertical="top" wrapText="1"/>
    </xf>
    <xf numFmtId="0" fontId="107" fillId="4" borderId="13" xfId="9" applyFont="1" applyFill="1" applyBorder="1" applyAlignment="1" applyProtection="1">
      <alignment horizontal="left" vertical="top" wrapText="1"/>
      <protection locked="0"/>
    </xf>
    <xf numFmtId="0" fontId="107" fillId="4" borderId="66" xfId="9" applyFont="1" applyFill="1" applyBorder="1" applyAlignment="1" applyProtection="1">
      <alignment horizontal="left" vertical="top" wrapText="1"/>
      <protection locked="0"/>
    </xf>
    <xf numFmtId="0" fontId="107" fillId="4" borderId="69" xfId="9" applyFont="1" applyFill="1" applyBorder="1" applyAlignment="1" applyProtection="1">
      <alignment horizontal="left" vertical="top" wrapText="1"/>
      <protection locked="0"/>
    </xf>
    <xf numFmtId="0" fontId="69" fillId="0" borderId="5" xfId="8" applyFont="1" applyFill="1" applyBorder="1" applyAlignment="1">
      <alignment horizontal="center"/>
    </xf>
    <xf numFmtId="0" fontId="69" fillId="0" borderId="10" xfId="8" applyFont="1" applyFill="1" applyBorder="1" applyAlignment="1">
      <alignment horizontal="center"/>
    </xf>
    <xf numFmtId="0" fontId="106" fillId="10" borderId="6" xfId="9" applyFont="1" applyFill="1" applyBorder="1" applyAlignment="1">
      <alignment horizontal="center" vertical="center"/>
    </xf>
    <xf numFmtId="0" fontId="107" fillId="0" borderId="48" xfId="9" applyFont="1" applyFill="1" applyBorder="1" applyAlignment="1">
      <alignment horizontal="left" vertical="top" wrapText="1"/>
    </xf>
    <xf numFmtId="0" fontId="107" fillId="2" borderId="35" xfId="9" applyFont="1" applyFill="1" applyBorder="1" applyAlignment="1" applyProtection="1">
      <alignment horizontal="left" vertical="top" wrapText="1"/>
      <protection locked="0"/>
    </xf>
    <xf numFmtId="0" fontId="106" fillId="10" borderId="10" xfId="9" applyFont="1" applyFill="1" applyBorder="1" applyAlignment="1">
      <alignment horizontal="center" vertical="center"/>
    </xf>
    <xf numFmtId="0" fontId="107" fillId="0" borderId="56" xfId="9" applyFont="1" applyFill="1" applyBorder="1" applyAlignment="1">
      <alignment horizontal="left" vertical="top" wrapText="1"/>
    </xf>
    <xf numFmtId="0" fontId="107" fillId="2" borderId="5" xfId="9" applyFont="1" applyFill="1" applyBorder="1" applyAlignment="1" applyProtection="1">
      <alignment horizontal="left" vertical="top" wrapText="1"/>
      <protection locked="0"/>
    </xf>
    <xf numFmtId="0" fontId="5" fillId="3" borderId="5" xfId="8" applyFont="1" applyFill="1" applyBorder="1" applyAlignment="1">
      <alignment horizontal="center"/>
    </xf>
    <xf numFmtId="0" fontId="106" fillId="10" borderId="11" xfId="9" applyFont="1" applyFill="1" applyBorder="1" applyAlignment="1">
      <alignment horizontal="center" vertical="center"/>
    </xf>
    <xf numFmtId="0" fontId="107" fillId="0" borderId="66" xfId="9" applyFont="1" applyFill="1" applyBorder="1" applyAlignment="1">
      <alignment horizontal="left" vertical="top" wrapText="1"/>
    </xf>
    <xf numFmtId="0" fontId="107" fillId="2" borderId="13" xfId="9" applyFont="1" applyFill="1" applyBorder="1" applyAlignment="1" applyProtection="1">
      <alignment horizontal="left" vertical="top" wrapText="1"/>
      <protection locked="0"/>
    </xf>
    <xf numFmtId="0" fontId="0" fillId="0" borderId="0" xfId="0" applyFont="1" applyFill="1" applyAlignment="1">
      <alignment vertical="center"/>
    </xf>
    <xf numFmtId="0" fontId="0" fillId="0" borderId="0" xfId="0" applyFill="1">
      <alignment vertical="center"/>
    </xf>
    <xf numFmtId="0" fontId="103" fillId="0" borderId="0" xfId="9" applyFont="1" applyFill="1" applyAlignment="1"/>
  </cellXfs>
  <cellStyles count="31">
    <cellStyle name="ハイパーリンク" xfId="1"/>
    <cellStyle name="桁区切り 2" xfId="2"/>
    <cellStyle name="桁区切り 3" xfId="3"/>
    <cellStyle name="桁区切り 3 2" xfId="4"/>
    <cellStyle name="桁区切り 3_R6収支報告実績報告（提出用）○○集落協定 " xfId="5"/>
    <cellStyle name="桁区切り 4" xfId="6"/>
    <cellStyle name="桁区切り_R6収支実績 記載例 " xfId="7"/>
    <cellStyle name="標準" xfId="0" builtinId="0"/>
    <cellStyle name="標準 2" xfId="8"/>
    <cellStyle name="標準 2 2" xfId="9"/>
    <cellStyle name="標準 2 3" xfId="10"/>
    <cellStyle name="標準 2_01県統一様式（R7～）_2" xfId="11"/>
    <cellStyle name="標準 2_R7収支実績 記載例 " xfId="12"/>
    <cellStyle name="標準 2_【旧様式※R7まで使用可】収支報告実績報告（提出用）○○集落協定 " xfId="13"/>
    <cellStyle name="標準 3" xfId="14"/>
    <cellStyle name="標準 3 2" xfId="15"/>
    <cellStyle name="標準 3 2 2" xfId="16"/>
    <cellStyle name="標準 3_R6収支報告実績報告（提出用）○○集落協定 " xfId="17"/>
    <cellStyle name="標準 3_【旧様式※R7まで使用可】収支報告実績報告（提出用）○○集落協定 " xfId="18"/>
    <cellStyle name="標準 3_【旧様式※R7まで使用可】収支報告実績報告（提出用）○○集落協定 _1" xfId="19"/>
    <cellStyle name="標準 4" xfId="20"/>
    <cellStyle name="標準 5" xfId="21"/>
    <cellStyle name="標準 6" xfId="22"/>
    <cellStyle name="標準_R6収支実績 記載例 " xfId="23"/>
    <cellStyle name="標準_R7収支実績 記載例 " xfId="24"/>
    <cellStyle name="標準_⑤参考様式11,12号別紙(収支実績報告書（支援交付金））" xfId="25"/>
    <cellStyle name="標準_【旧様式※R7まで使用可】収支報告実績報告（提出用）○○集落協定 _2" xfId="26"/>
    <cellStyle name="標準_償却率表" xfId="27"/>
    <cellStyle name="標準_出納帳20061221_金銭出納簿 2" xfId="28"/>
    <cellStyle name="標準_減価償却計算1" xfId="29"/>
    <cellStyle name="桁区切り" xfId="30" builtinId="6"/>
  </cellStyles>
  <tableStyles count="0" defaultTableStyle="TableStyleMedium2" defaultPivotStyle="PivotStyleLight16"/>
  <colors>
    <mruColors>
      <color rgb="FFA0FFFF"/>
      <color rgb="FFFFE9E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2501265</xdr:colOff>
      <xdr:row>19</xdr:row>
      <xdr:rowOff>9525</xdr:rowOff>
    </xdr:from>
    <xdr:to xmlns:xdr="http://schemas.openxmlformats.org/drawingml/2006/spreadsheetDrawing">
      <xdr:col>1</xdr:col>
      <xdr:colOff>2573655</xdr:colOff>
      <xdr:row>21</xdr:row>
      <xdr:rowOff>226695</xdr:rowOff>
    </xdr:to>
    <xdr:sp macro="" textlink="">
      <xdr:nvSpPr>
        <xdr:cNvPr id="2" name="AutoShape 7"/>
        <xdr:cNvSpPr/>
      </xdr:nvSpPr>
      <xdr:spPr>
        <a:xfrm>
          <a:off x="2889250" y="6557010"/>
          <a:ext cx="72390" cy="765810"/>
        </a:xfrm>
        <a:prstGeom prst="rightBrace">
          <a:avLst>
            <a:gd name="adj1" fmla="val 86905"/>
            <a:gd name="adj2" fmla="val 50000"/>
          </a:avLst>
        </a:prstGeom>
        <a:noFill/>
        <a:ln w="9525">
          <a:solidFill>
            <a:srgbClr val="000000"/>
          </a:solidFill>
          <a:round/>
          <a:headEnd/>
          <a:tailEnd/>
        </a:ln>
      </xdr:spPr>
    </xdr:sp>
    <xdr:clientData/>
  </xdr:twoCellAnchor>
  <xdr:twoCellAnchor>
    <xdr:from xmlns:xdr="http://schemas.openxmlformats.org/drawingml/2006/spreadsheetDrawing">
      <xdr:col>0</xdr:col>
      <xdr:colOff>46355</xdr:colOff>
      <xdr:row>0</xdr:row>
      <xdr:rowOff>0</xdr:rowOff>
    </xdr:from>
    <xdr:to xmlns:xdr="http://schemas.openxmlformats.org/drawingml/2006/spreadsheetDrawing">
      <xdr:col>1</xdr:col>
      <xdr:colOff>3061970</xdr:colOff>
      <xdr:row>0</xdr:row>
      <xdr:rowOff>390525</xdr:rowOff>
    </xdr:to>
    <xdr:sp macro="" textlink="">
      <xdr:nvSpPr>
        <xdr:cNvPr id="3" name="フレーム 11"/>
        <xdr:cNvSpPr/>
      </xdr:nvSpPr>
      <xdr:spPr>
        <a:xfrm>
          <a:off x="46355" y="0"/>
          <a:ext cx="3403600" cy="390525"/>
        </a:xfrm>
        <a:prstGeom prst="frame">
          <a:avLst/>
        </a:prstGeom>
        <a:solidFill>
          <a:srgbClr val="FFFFFF"/>
        </a:solidFill>
        <a:ln w="31750" cap="flat" cmpd="thickThin"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400" b="1"/>
            <a:t>収　支　報　告　書　作　成　手　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49</xdr:col>
      <xdr:colOff>285750</xdr:colOff>
      <xdr:row>0</xdr:row>
      <xdr:rowOff>127635</xdr:rowOff>
    </xdr:from>
    <xdr:to xmlns:xdr="http://schemas.openxmlformats.org/drawingml/2006/spreadsheetDrawing">
      <xdr:col>50</xdr:col>
      <xdr:colOff>497205</xdr:colOff>
      <xdr:row>1</xdr:row>
      <xdr:rowOff>26035</xdr:rowOff>
    </xdr:to>
    <xdr:sp macro="" textlink="">
      <xdr:nvSpPr>
        <xdr:cNvPr id="2" name="テキスト ボックス 1"/>
        <xdr:cNvSpPr txBox="1">
          <a:spLocks noChangeArrowheads="1"/>
        </xdr:cNvSpPr>
      </xdr:nvSpPr>
      <xdr:spPr>
        <a:xfrm>
          <a:off x="21464905" y="127635"/>
          <a:ext cx="897255" cy="264160"/>
        </a:xfrm>
        <a:prstGeom prst="rect">
          <a:avLst/>
        </a:prstGeom>
        <a:noFill/>
        <a:ln w="9525">
          <a:noFill/>
          <a:miter lim="800000"/>
          <a:headEnd/>
          <a:tailEnd/>
        </a:ln>
      </xdr:spPr>
      <xdr:txBody>
        <a:bodyPr vertOverflow="clip" horzOverflow="overflow" wrap="square" anchor="ctr" upright="1"/>
        <a:lstStyle/>
        <a:p>
          <a:pPr algn="ctr" rtl="0">
            <a:lnSpc>
              <a:spcPts val="1000"/>
            </a:lnSpc>
            <a:defRPr sz="1000"/>
          </a:pPr>
          <a:r>
            <a:rPr lang="ja-JP" altLang="en-US" sz="1100" b="0" i="0" u="none" strike="noStrike" baseline="0">
              <a:solidFill>
                <a:srgbClr val="000000"/>
              </a:solidFill>
              <a:latin typeface="ＭＳ Ｐゴシック"/>
              <a:ea typeface="ＭＳ Ｐゴシック"/>
            </a:rPr>
            <a:t>旧定額法</a:t>
          </a:r>
          <a:endParaRPr lang="ja-JP" altLang="en-US" sz="1100" b="0" i="0" u="none" strike="noStrike" baseline="0">
            <a:solidFill>
              <a:srgbClr val="000000"/>
            </a:solidFill>
            <a:latin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償却率</a:t>
          </a:r>
        </a:p>
      </xdr:txBody>
    </xdr:sp>
    <xdr:clientData/>
  </xdr:twoCellAnchor>
  <xdr:twoCellAnchor>
    <xdr:from xmlns:xdr="http://schemas.openxmlformats.org/drawingml/2006/spreadsheetDrawing">
      <xdr:col>51</xdr:col>
      <xdr:colOff>220980</xdr:colOff>
      <xdr:row>0</xdr:row>
      <xdr:rowOff>127635</xdr:rowOff>
    </xdr:from>
    <xdr:to xmlns:xdr="http://schemas.openxmlformats.org/drawingml/2006/spreadsheetDrawing">
      <xdr:col>52</xdr:col>
      <xdr:colOff>506730</xdr:colOff>
      <xdr:row>1</xdr:row>
      <xdr:rowOff>34290</xdr:rowOff>
    </xdr:to>
    <xdr:sp macro="" textlink="">
      <xdr:nvSpPr>
        <xdr:cNvPr id="3" name="テキスト ボックス 2"/>
        <xdr:cNvSpPr txBox="1">
          <a:spLocks noChangeArrowheads="1"/>
        </xdr:cNvSpPr>
      </xdr:nvSpPr>
      <xdr:spPr>
        <a:xfrm>
          <a:off x="22771735" y="127635"/>
          <a:ext cx="971550" cy="272415"/>
        </a:xfrm>
        <a:prstGeom prst="rect">
          <a:avLst/>
        </a:prstGeom>
        <a:noFill/>
        <a:ln w="9525">
          <a:noFill/>
          <a:miter lim="800000"/>
          <a:headEnd/>
          <a:tailEnd/>
        </a:ln>
      </xdr:spPr>
      <xdr:txBody>
        <a:bodyPr vertOverflow="clip" horzOverflow="overflow" wrap="square"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新定額法</a:t>
          </a:r>
          <a:endParaRPr lang="ja-JP" altLang="en-US" sz="1100" b="0" i="0" u="none" strike="noStrike" baseline="0">
            <a:solidFill>
              <a:srgbClr val="000000"/>
            </a:solidFill>
            <a:latin typeface="Calibri"/>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償却率</a:t>
          </a:r>
        </a:p>
      </xdr:txBody>
    </xdr:sp>
    <xdr:clientData/>
  </xdr:twoCellAnchor>
  <xdr:twoCellAnchor>
    <xdr:from xmlns:xdr="http://schemas.openxmlformats.org/drawingml/2006/spreadsheetDrawing">
      <xdr:col>44</xdr:col>
      <xdr:colOff>48260</xdr:colOff>
      <xdr:row>6</xdr:row>
      <xdr:rowOff>415290</xdr:rowOff>
    </xdr:from>
    <xdr:to xmlns:xdr="http://schemas.openxmlformats.org/drawingml/2006/spreadsheetDrawing">
      <xdr:col>46</xdr:col>
      <xdr:colOff>1545590</xdr:colOff>
      <xdr:row>12</xdr:row>
      <xdr:rowOff>350520</xdr:rowOff>
    </xdr:to>
    <xdr:sp macro="" textlink="">
      <xdr:nvSpPr>
        <xdr:cNvPr id="4" name="角丸四角形吹き出し 59"/>
        <xdr:cNvSpPr/>
      </xdr:nvSpPr>
      <xdr:spPr>
        <a:xfrm>
          <a:off x="18021935" y="2055495"/>
          <a:ext cx="1739900" cy="2849880"/>
        </a:xfrm>
        <a:prstGeom prst="wedgeRoundRectCallout">
          <a:avLst>
            <a:gd name="adj1" fmla="val -17993"/>
            <a:gd name="adj2" fmla="val -74574"/>
            <a:gd name="adj3" fmla="val 16667"/>
          </a:avLst>
        </a:prstGeom>
        <a:solidFill>
          <a:srgbClr val="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rtlCol="0" anchor="ctr"/>
        <a:lstStyle/>
        <a:p>
          <a:pPr algn="l">
            <a:lnSpc>
              <a:spcPts val="1700"/>
            </a:lnSpc>
          </a:pPr>
          <a:r>
            <a:rPr kumimoji="1" lang="ja-JP" altLang="en-US" sz="1400" b="1">
              <a:solidFill>
                <a:srgbClr val="FF0000"/>
              </a:solidFill>
            </a:rPr>
            <a:t>赤枠内に、判定日を半角で入力してください。</a:t>
          </a:r>
        </a:p>
        <a:p>
          <a:pPr algn="l">
            <a:lnSpc>
              <a:spcPts val="1700"/>
            </a:lnSpc>
          </a:pPr>
          <a:r>
            <a:rPr kumimoji="1" lang="ja-JP" altLang="en-US" sz="1400" b="1">
              <a:solidFill>
                <a:srgbClr val="FF0000"/>
              </a:solidFill>
            </a:rPr>
            <a:t>例）R8.1.1</a:t>
          </a:r>
        </a:p>
        <a:p>
          <a:pPr algn="l">
            <a:lnSpc>
              <a:spcPts val="1700"/>
            </a:lnSpc>
          </a:pPr>
          <a:r>
            <a:rPr kumimoji="1" lang="ja-JP" altLang="en-US" sz="1400" b="1">
              <a:solidFill>
                <a:srgbClr val="FF0000"/>
              </a:solidFill>
            </a:rPr>
            <a:t>または2026/1/1</a:t>
          </a:r>
        </a:p>
        <a:p>
          <a:pPr algn="l">
            <a:lnSpc>
              <a:spcPts val="1700"/>
            </a:lnSpc>
          </a:pPr>
          <a:endParaRPr kumimoji="1" lang="ja-JP" altLang="en-US" sz="1400" b="1">
            <a:solidFill>
              <a:srgbClr val="FF0000"/>
            </a:solidFill>
          </a:endParaRPr>
        </a:p>
        <a:p>
          <a:pPr algn="l">
            <a:lnSpc>
              <a:spcPts val="1700"/>
            </a:lnSpc>
          </a:pPr>
          <a:r>
            <a:rPr kumimoji="1" lang="ja-JP" altLang="en-US" sz="1400" b="0">
              <a:solidFill>
                <a:sysClr val="windowText" lastClr="000000"/>
              </a:solidFill>
            </a:rPr>
            <a:t>※確定申告の対象期間がR7.1.1～R7.12.31の場合、R8.1.1が基準日となるため「R8.1.1」と入力します。</a:t>
          </a:r>
        </a:p>
      </xdr:txBody>
    </xdr:sp>
    <xdr:clientData/>
  </xdr:twoCellAnchor>
  <xdr:twoCellAnchor>
    <xdr:from xmlns:xdr="http://schemas.openxmlformats.org/drawingml/2006/spreadsheetDrawing">
      <xdr:col>40</xdr:col>
      <xdr:colOff>495300</xdr:colOff>
      <xdr:row>0</xdr:row>
      <xdr:rowOff>67310</xdr:rowOff>
    </xdr:from>
    <xdr:to xmlns:xdr="http://schemas.openxmlformats.org/drawingml/2006/spreadsheetDrawing">
      <xdr:col>46</xdr:col>
      <xdr:colOff>1602105</xdr:colOff>
      <xdr:row>3</xdr:row>
      <xdr:rowOff>196850</xdr:rowOff>
    </xdr:to>
    <xdr:sp macro="" textlink="">
      <xdr:nvSpPr>
        <xdr:cNvPr id="5" name="テキスト 15"/>
        <xdr:cNvSpPr txBox="1"/>
      </xdr:nvSpPr>
      <xdr:spPr>
        <a:xfrm>
          <a:off x="14943455" y="67310"/>
          <a:ext cx="4874895" cy="960120"/>
        </a:xfrm>
        <a:prstGeom prst="rect">
          <a:avLst/>
        </a:prstGeom>
        <a:solidFill>
          <a:srgbClr val="FFE9E9"/>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2000" b="1">
              <a:solidFill>
                <a:srgbClr val="FF0000"/>
              </a:solidFill>
              <a:latin typeface="ＭＳ 明朝"/>
              <a:ea typeface="ＭＳ 明朝"/>
            </a:rPr>
            <a:t>償却資産保有集落のみ入力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xdr:col>
      <xdr:colOff>601980</xdr:colOff>
      <xdr:row>33</xdr:row>
      <xdr:rowOff>68580</xdr:rowOff>
    </xdr:from>
    <xdr:to xmlns:xdr="http://schemas.openxmlformats.org/drawingml/2006/spreadsheetDrawing">
      <xdr:col>10</xdr:col>
      <xdr:colOff>144780</xdr:colOff>
      <xdr:row>38</xdr:row>
      <xdr:rowOff>68580</xdr:rowOff>
    </xdr:to>
    <xdr:sp macro="" textlink="">
      <xdr:nvSpPr>
        <xdr:cNvPr id="2" name="テキスト 1"/>
        <xdr:cNvSpPr txBox="1"/>
      </xdr:nvSpPr>
      <xdr:spPr>
        <a:xfrm>
          <a:off x="9476105" y="9494520"/>
          <a:ext cx="914400" cy="9144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3:IV111"/>
  <sheetViews>
    <sheetView showGridLines="0" view="pageBreakPreview" zoomScaleSheetLayoutView="100" workbookViewId="0">
      <selection sqref="A1:XFD1048576"/>
    </sheetView>
  </sheetViews>
  <sheetFormatPr defaultRowHeight="30" customHeight="1"/>
  <cols>
    <col min="1" max="1" width="5.09765625" style="1" customWidth="1"/>
    <col min="2" max="2" width="88.59765625" style="2" customWidth="1"/>
    <col min="3" max="4" width="9" style="3" customWidth="1"/>
    <col min="5" max="5" width="78.69921875" style="3" customWidth="1"/>
    <col min="6" max="256" width="9" style="3" customWidth="1"/>
    <col min="257" max="16383" width="9" customWidth="1"/>
    <col min="16384" max="16384" width="8.796875" customWidth="1"/>
  </cols>
  <sheetData>
    <row r="1" spans="1:5" ht="31.5" customHeight="1"/>
    <row r="2" spans="1:5" ht="21.6" customHeight="1"/>
    <row r="3" spans="1:5" s="4" customFormat="1" ht="21.6" customHeight="1">
      <c r="A3" s="1" t="s">
        <v>210</v>
      </c>
      <c r="B3" s="2"/>
    </row>
    <row r="4" spans="1:5" s="5" customFormat="1" ht="60" customHeight="1">
      <c r="A4" s="8"/>
      <c r="B4" s="16" t="s">
        <v>202</v>
      </c>
    </row>
    <row r="5" spans="1:5" s="3" customFormat="1" ht="60" customHeight="1">
      <c r="A5" s="1"/>
      <c r="B5" s="17" t="s">
        <v>754</v>
      </c>
    </row>
    <row r="6" spans="1:5" s="4" customFormat="1" ht="40.049999999999997" customHeight="1">
      <c r="A6" s="9"/>
      <c r="B6" s="18"/>
      <c r="E6" s="2"/>
    </row>
    <row r="7" spans="1:5" s="4" customFormat="1" ht="21.6" customHeight="1">
      <c r="A7" s="1" t="s">
        <v>752</v>
      </c>
      <c r="B7" s="2"/>
    </row>
    <row r="8" spans="1:5" s="6" customFormat="1" ht="21.6" customHeight="1">
      <c r="A8" s="8">
        <v>1</v>
      </c>
      <c r="B8" s="19" t="s">
        <v>755</v>
      </c>
    </row>
    <row r="9" spans="1:5" s="6" customFormat="1" ht="21.6" customHeight="1">
      <c r="A9" s="8"/>
      <c r="B9" s="19"/>
    </row>
    <row r="10" spans="1:5" s="6" customFormat="1" ht="21.6" customHeight="1">
      <c r="A10" s="8">
        <v>2</v>
      </c>
      <c r="B10" s="19" t="s">
        <v>494</v>
      </c>
    </row>
    <row r="11" spans="1:5" s="6" customFormat="1" ht="21.6" customHeight="1">
      <c r="A11" s="8"/>
      <c r="B11" s="20" t="s">
        <v>756</v>
      </c>
    </row>
    <row r="12" spans="1:5" s="7" customFormat="1" ht="21.6" customHeight="1">
      <c r="A12" s="10"/>
      <c r="B12" s="21" t="s">
        <v>757</v>
      </c>
    </row>
    <row r="13" spans="1:5" s="6" customFormat="1" ht="21.6" customHeight="1">
      <c r="A13" s="8"/>
      <c r="B13" s="20" t="s">
        <v>758</v>
      </c>
    </row>
    <row r="14" spans="1:5" s="7" customFormat="1" ht="21.6" customHeight="1">
      <c r="A14" s="10"/>
      <c r="B14" s="22" t="s">
        <v>109</v>
      </c>
    </row>
    <row r="15" spans="1:5" s="7" customFormat="1" ht="21.6" customHeight="1">
      <c r="A15" s="10"/>
      <c r="B15" s="22" t="s">
        <v>738</v>
      </c>
    </row>
    <row r="16" spans="1:5" s="7" customFormat="1" ht="21.6" customHeight="1">
      <c r="A16" s="10"/>
      <c r="B16" s="22" t="s">
        <v>443</v>
      </c>
    </row>
    <row r="17" spans="1:2" s="7" customFormat="1" ht="21.6" customHeight="1">
      <c r="A17" s="10"/>
      <c r="B17" s="21" t="s">
        <v>759</v>
      </c>
    </row>
    <row r="18" spans="1:2" s="5" customFormat="1" ht="21.6" customHeight="1">
      <c r="A18" s="8"/>
      <c r="B18" s="20" t="s">
        <v>760</v>
      </c>
    </row>
    <row r="19" spans="1:2" s="7" customFormat="1" ht="21.6" customHeight="1">
      <c r="A19" s="11"/>
      <c r="B19" s="22" t="s">
        <v>747</v>
      </c>
    </row>
    <row r="20" spans="1:2" s="4" customFormat="1" ht="21.6" customHeight="1">
      <c r="A20" s="1"/>
      <c r="B20" s="22" t="s">
        <v>761</v>
      </c>
    </row>
    <row r="21" spans="1:2" s="4" customFormat="1" ht="21.6" customHeight="1">
      <c r="A21" s="1"/>
      <c r="B21" s="22" t="s">
        <v>762</v>
      </c>
    </row>
    <row r="22" spans="1:2" s="4" customFormat="1" ht="21.6" customHeight="1">
      <c r="A22" s="12"/>
      <c r="B22" s="21" t="s">
        <v>763</v>
      </c>
    </row>
    <row r="23" spans="1:2" s="5" customFormat="1" ht="21.6" customHeight="1">
      <c r="A23" s="13"/>
      <c r="B23" s="20" t="s">
        <v>597</v>
      </c>
    </row>
    <row r="24" spans="1:2" s="3" customFormat="1" ht="21.6" customHeight="1">
      <c r="A24" s="12"/>
      <c r="B24" s="21" t="s">
        <v>764</v>
      </c>
    </row>
    <row r="25" spans="1:2" s="6" customFormat="1" ht="21.6" customHeight="1">
      <c r="A25" s="14"/>
      <c r="B25" s="20" t="s">
        <v>765</v>
      </c>
    </row>
    <row r="26" spans="1:2" s="4" customFormat="1" ht="21.6" customHeight="1">
      <c r="A26" s="12"/>
      <c r="B26" s="21" t="s">
        <v>409</v>
      </c>
    </row>
    <row r="27" spans="1:2" s="6" customFormat="1" ht="21.6" customHeight="1">
      <c r="A27" s="13"/>
      <c r="B27" s="20" t="s">
        <v>126</v>
      </c>
    </row>
    <row r="28" spans="1:2" s="4" customFormat="1" ht="21.6" customHeight="1">
      <c r="A28" s="12"/>
      <c r="B28" s="22" t="s">
        <v>766</v>
      </c>
    </row>
    <row r="29" spans="1:2" s="4" customFormat="1" ht="21.6" customHeight="1">
      <c r="A29" s="1"/>
      <c r="B29" s="22" t="s">
        <v>767</v>
      </c>
    </row>
    <row r="30" spans="1:2" s="4" customFormat="1" ht="21.6" customHeight="1">
      <c r="A30" s="1"/>
      <c r="B30" s="21" t="s">
        <v>768</v>
      </c>
    </row>
    <row r="31" spans="1:2" s="6" customFormat="1" ht="21.6" customHeight="1">
      <c r="A31" s="8"/>
      <c r="B31" s="20" t="s">
        <v>397</v>
      </c>
    </row>
    <row r="32" spans="1:2" s="4" customFormat="1" ht="21.6" customHeight="1">
      <c r="A32" s="1"/>
      <c r="B32" s="22" t="s">
        <v>264</v>
      </c>
    </row>
    <row r="33" spans="1:2" s="4" customFormat="1" ht="21.6" customHeight="1">
      <c r="A33" s="1"/>
      <c r="B33" s="21" t="s">
        <v>769</v>
      </c>
    </row>
    <row r="34" spans="1:2" s="6" customFormat="1" ht="21.6" customHeight="1">
      <c r="A34" s="8"/>
      <c r="B34" s="20" t="s">
        <v>661</v>
      </c>
    </row>
    <row r="35" spans="1:2" s="4" customFormat="1" ht="21.6" customHeight="1">
      <c r="A35" s="1"/>
      <c r="B35" s="22" t="s">
        <v>770</v>
      </c>
    </row>
    <row r="36" spans="1:2" s="4" customFormat="1" ht="31.8" customHeight="1">
      <c r="A36" s="1"/>
      <c r="B36" s="22" t="s">
        <v>743</v>
      </c>
    </row>
    <row r="37" spans="1:2" s="4" customFormat="1" ht="31.8" customHeight="1">
      <c r="A37" s="1"/>
      <c r="B37" s="22" t="s">
        <v>771</v>
      </c>
    </row>
    <row r="38" spans="1:2" s="4" customFormat="1" ht="31.8" customHeight="1">
      <c r="A38" s="1"/>
      <c r="B38" s="22" t="s">
        <v>501</v>
      </c>
    </row>
    <row r="39" spans="1:2" s="4" customFormat="1" ht="21.75" customHeight="1">
      <c r="A39" s="1"/>
      <c r="B39" s="21" t="s">
        <v>577</v>
      </c>
    </row>
    <row r="40" spans="1:2" s="6" customFormat="1" ht="21.6" customHeight="1">
      <c r="A40" s="8"/>
      <c r="B40" s="20" t="s">
        <v>749</v>
      </c>
    </row>
    <row r="41" spans="1:2" s="4" customFormat="1" ht="21.6" customHeight="1">
      <c r="A41" s="1"/>
      <c r="B41" s="21" t="s">
        <v>506</v>
      </c>
    </row>
    <row r="42" spans="1:2" s="4" customFormat="1" ht="21.6" customHeight="1">
      <c r="A42" s="1"/>
      <c r="B42" s="23"/>
    </row>
    <row r="43" spans="1:2" s="6" customFormat="1" ht="21.6" customHeight="1">
      <c r="A43" s="8">
        <v>3</v>
      </c>
      <c r="B43" s="19" t="s">
        <v>418</v>
      </c>
    </row>
    <row r="44" spans="1:2" s="4" customFormat="1" ht="21.6" customHeight="1">
      <c r="A44" s="1"/>
      <c r="B44" s="24" t="s">
        <v>772</v>
      </c>
    </row>
    <row r="45" spans="1:2" s="4" customFormat="1" ht="21.6" customHeight="1">
      <c r="A45" s="1"/>
      <c r="B45" s="22" t="s">
        <v>751</v>
      </c>
    </row>
    <row r="46" spans="1:2" s="4" customFormat="1" ht="21.6" customHeight="1">
      <c r="A46" s="1"/>
      <c r="B46" s="22" t="s">
        <v>689</v>
      </c>
    </row>
    <row r="47" spans="1:2" s="4" customFormat="1" ht="21.6" customHeight="1">
      <c r="A47" s="1"/>
      <c r="B47" s="22" t="s">
        <v>773</v>
      </c>
    </row>
    <row r="48" spans="1:2" s="4" customFormat="1" ht="21.6" customHeight="1">
      <c r="A48" s="1"/>
      <c r="B48" s="22" t="s">
        <v>774</v>
      </c>
    </row>
    <row r="49" spans="1:2" s="4" customFormat="1" ht="21.6" customHeight="1">
      <c r="A49" s="1"/>
      <c r="B49" s="22" t="s">
        <v>136</v>
      </c>
    </row>
    <row r="50" spans="1:2" s="4" customFormat="1" ht="21.6" customHeight="1">
      <c r="A50" s="1"/>
      <c r="B50" s="22" t="s">
        <v>775</v>
      </c>
    </row>
    <row r="51" spans="1:2" s="4" customFormat="1" ht="21.6" customHeight="1">
      <c r="A51" s="1"/>
      <c r="B51" s="22" t="s">
        <v>776</v>
      </c>
    </row>
    <row r="52" spans="1:2" s="4" customFormat="1" ht="31.8" customHeight="1">
      <c r="A52" s="1"/>
      <c r="B52" s="22" t="s">
        <v>459</v>
      </c>
    </row>
    <row r="53" spans="1:2" s="4" customFormat="1" ht="21.6" customHeight="1">
      <c r="A53" s="1"/>
      <c r="B53" s="25" t="s">
        <v>777</v>
      </c>
    </row>
    <row r="54" spans="1:2" s="4" customFormat="1" ht="21.6" customHeight="1">
      <c r="A54" s="1"/>
      <c r="B54" s="23"/>
    </row>
    <row r="55" spans="1:2" s="6" customFormat="1" ht="21" customHeight="1">
      <c r="A55" s="8">
        <v>4</v>
      </c>
      <c r="B55" s="19" t="s">
        <v>778</v>
      </c>
    </row>
    <row r="56" spans="1:2" s="4" customFormat="1" ht="21" customHeight="1">
      <c r="A56" s="1"/>
      <c r="B56" s="23" t="s">
        <v>298</v>
      </c>
    </row>
    <row r="57" spans="1:2" s="4" customFormat="1" ht="21" customHeight="1">
      <c r="A57" s="1"/>
      <c r="B57" s="26" t="s">
        <v>779</v>
      </c>
    </row>
    <row r="58" spans="1:2" s="4" customFormat="1" ht="16.2">
      <c r="A58" s="1"/>
      <c r="B58" s="27" t="s">
        <v>639</v>
      </c>
    </row>
    <row r="59" spans="1:2" s="4" customFormat="1" ht="21" customHeight="1">
      <c r="A59" s="1"/>
      <c r="B59" s="22" t="s">
        <v>780</v>
      </c>
    </row>
    <row r="60" spans="1:2" s="4" customFormat="1" ht="21" customHeight="1">
      <c r="A60" s="1"/>
      <c r="B60" s="22" t="s">
        <v>21</v>
      </c>
    </row>
    <row r="61" spans="1:2" s="4" customFormat="1" ht="21" customHeight="1">
      <c r="A61" s="1"/>
      <c r="B61" s="27" t="s">
        <v>427</v>
      </c>
    </row>
    <row r="62" spans="1:2" s="4" customFormat="1" ht="21" customHeight="1">
      <c r="A62" s="1"/>
      <c r="B62" s="22" t="s">
        <v>366</v>
      </c>
    </row>
    <row r="63" spans="1:2" s="4" customFormat="1" ht="21" customHeight="1">
      <c r="A63" s="1"/>
      <c r="B63" s="27" t="s">
        <v>387</v>
      </c>
    </row>
    <row r="64" spans="1:2" s="4" customFormat="1" ht="21" customHeight="1">
      <c r="A64" s="1"/>
      <c r="B64" s="22" t="s">
        <v>781</v>
      </c>
    </row>
    <row r="65" spans="1:2" s="4" customFormat="1" ht="21" customHeight="1">
      <c r="A65" s="1"/>
      <c r="B65" s="21" t="s">
        <v>782</v>
      </c>
    </row>
    <row r="66" spans="1:2" s="4" customFormat="1" ht="21" customHeight="1">
      <c r="A66" s="1"/>
      <c r="B66" s="28" t="s">
        <v>783</v>
      </c>
    </row>
    <row r="67" spans="1:2" s="4" customFormat="1" ht="21" customHeight="1">
      <c r="A67" s="1"/>
      <c r="B67" s="21" t="s">
        <v>784</v>
      </c>
    </row>
    <row r="68" spans="1:2" s="4" customFormat="1" ht="21" customHeight="1">
      <c r="A68" s="1"/>
      <c r="B68" s="28" t="s">
        <v>474</v>
      </c>
    </row>
    <row r="69" spans="1:2" s="4" customFormat="1" ht="31.8" customHeight="1">
      <c r="A69" s="1"/>
      <c r="B69" s="21" t="s">
        <v>785</v>
      </c>
    </row>
    <row r="70" spans="1:2" s="4" customFormat="1" ht="21" customHeight="1">
      <c r="A70" s="1"/>
      <c r="B70" s="27" t="s">
        <v>786</v>
      </c>
    </row>
    <row r="71" spans="1:2" s="4" customFormat="1" ht="21" customHeight="1">
      <c r="A71" s="1"/>
      <c r="B71" s="21" t="s">
        <v>787</v>
      </c>
    </row>
    <row r="72" spans="1:2" s="4" customFormat="1" ht="21.6" customHeight="1">
      <c r="A72" s="3"/>
      <c r="B72" s="2"/>
    </row>
    <row r="73" spans="1:2" s="4" customFormat="1" ht="21.6" customHeight="1">
      <c r="A73" s="8">
        <v>5</v>
      </c>
      <c r="B73" s="19" t="s">
        <v>220</v>
      </c>
    </row>
    <row r="74" spans="1:2" s="4" customFormat="1" ht="21.6" customHeight="1">
      <c r="A74" s="1"/>
      <c r="B74" s="29" t="s">
        <v>562</v>
      </c>
    </row>
    <row r="75" spans="1:2" s="4" customFormat="1" ht="16.2">
      <c r="A75" s="1"/>
      <c r="B75" s="27" t="s">
        <v>639</v>
      </c>
    </row>
    <row r="76" spans="1:2" s="4" customFormat="1" ht="21" customHeight="1">
      <c r="A76" s="1"/>
      <c r="B76" s="22" t="s">
        <v>780</v>
      </c>
    </row>
    <row r="77" spans="1:2" s="4" customFormat="1" ht="21" customHeight="1">
      <c r="A77" s="1"/>
      <c r="B77" s="22" t="s">
        <v>21</v>
      </c>
    </row>
    <row r="78" spans="1:2" s="4" customFormat="1" ht="21" customHeight="1">
      <c r="A78" s="1"/>
      <c r="B78" s="27" t="s">
        <v>427</v>
      </c>
    </row>
    <row r="79" spans="1:2" s="4" customFormat="1" ht="21" customHeight="1">
      <c r="A79" s="1"/>
      <c r="B79" s="22" t="s">
        <v>366</v>
      </c>
    </row>
    <row r="80" spans="1:2" s="4" customFormat="1" ht="21" customHeight="1">
      <c r="A80" s="1"/>
      <c r="B80" s="27" t="s">
        <v>387</v>
      </c>
    </row>
    <row r="81" spans="1:2" s="4" customFormat="1" ht="21" customHeight="1">
      <c r="A81" s="1"/>
      <c r="B81" s="21" t="s">
        <v>788</v>
      </c>
    </row>
    <row r="82" spans="1:2" s="4" customFormat="1" ht="21" customHeight="1">
      <c r="A82" s="1"/>
      <c r="B82" s="28" t="s">
        <v>783</v>
      </c>
    </row>
    <row r="83" spans="1:2" s="4" customFormat="1" ht="21" customHeight="1">
      <c r="A83" s="1"/>
      <c r="B83" s="21" t="s">
        <v>784</v>
      </c>
    </row>
    <row r="84" spans="1:2" s="4" customFormat="1" ht="21" customHeight="1">
      <c r="A84" s="1"/>
      <c r="B84" s="27" t="s">
        <v>789</v>
      </c>
    </row>
    <row r="85" spans="1:2" s="4" customFormat="1" ht="21" customHeight="1">
      <c r="A85" s="1"/>
      <c r="B85" s="21" t="s">
        <v>63</v>
      </c>
    </row>
    <row r="86" spans="1:2" s="4" customFormat="1" ht="21.6" customHeight="1">
      <c r="A86" s="1"/>
      <c r="B86" s="23"/>
    </row>
    <row r="87" spans="1:2" s="4" customFormat="1" ht="21.6" customHeight="1">
      <c r="A87" s="8">
        <v>6</v>
      </c>
      <c r="B87" s="19" t="s">
        <v>139</v>
      </c>
    </row>
    <row r="88" spans="1:2" s="4" customFormat="1" ht="21.6" customHeight="1">
      <c r="A88" s="1"/>
      <c r="B88" s="24" t="s">
        <v>790</v>
      </c>
    </row>
    <row r="89" spans="1:2" s="4" customFormat="1" ht="49.2" customHeight="1">
      <c r="A89" s="1"/>
      <c r="B89" s="21" t="s">
        <v>792</v>
      </c>
    </row>
    <row r="90" spans="1:2" s="4" customFormat="1" ht="21.6" customHeight="1">
      <c r="A90" s="1"/>
      <c r="B90" s="23"/>
    </row>
    <row r="91" spans="1:2" s="4" customFormat="1" ht="20.55" customHeight="1">
      <c r="A91" s="8">
        <v>7</v>
      </c>
      <c r="B91" s="19" t="s">
        <v>793</v>
      </c>
    </row>
    <row r="92" spans="1:2" s="4" customFormat="1" ht="31.8" customHeight="1">
      <c r="A92" s="1"/>
      <c r="B92" s="24" t="s">
        <v>794</v>
      </c>
    </row>
    <row r="93" spans="1:2" s="4" customFormat="1" ht="21.6" customHeight="1">
      <c r="A93" s="1"/>
      <c r="B93" s="21" t="s">
        <v>795</v>
      </c>
    </row>
    <row r="94" spans="1:2" s="4" customFormat="1" ht="21.6" customHeight="1">
      <c r="A94" s="1"/>
      <c r="B94" s="30"/>
    </row>
    <row r="95" spans="1:2" s="6" customFormat="1" ht="21.6" customHeight="1">
      <c r="A95" s="8">
        <v>8</v>
      </c>
      <c r="B95" s="19" t="s">
        <v>338</v>
      </c>
    </row>
    <row r="96" spans="1:2" s="4" customFormat="1" ht="21.6" customHeight="1">
      <c r="A96" s="1"/>
      <c r="B96" s="24" t="s">
        <v>1</v>
      </c>
    </row>
    <row r="97" spans="1:2" s="7" customFormat="1" ht="21.6" customHeight="1">
      <c r="A97" s="10"/>
      <c r="B97" s="21" t="s">
        <v>370</v>
      </c>
    </row>
    <row r="98" spans="1:2" s="7" customFormat="1" ht="21.6" customHeight="1">
      <c r="A98" s="10"/>
      <c r="B98" s="23"/>
    </row>
    <row r="99" spans="1:2" ht="21.6" customHeight="1">
      <c r="A99" s="1" t="s">
        <v>753</v>
      </c>
    </row>
    <row r="100" spans="1:2" s="6" customFormat="1" ht="21.6" customHeight="1">
      <c r="A100" s="15">
        <v>1</v>
      </c>
      <c r="B100" s="31" t="s">
        <v>796</v>
      </c>
    </row>
    <row r="101" spans="1:2" s="6" customFormat="1" ht="21.6" customHeight="1">
      <c r="A101" s="15">
        <v>2</v>
      </c>
      <c r="B101" s="31" t="s">
        <v>797</v>
      </c>
    </row>
    <row r="102" spans="1:2" s="6" customFormat="1" ht="21.6" customHeight="1">
      <c r="A102" s="15">
        <v>3</v>
      </c>
      <c r="B102" s="31" t="s">
        <v>798</v>
      </c>
    </row>
    <row r="103" spans="1:2" s="6" customFormat="1" ht="21.6" customHeight="1">
      <c r="A103" s="15">
        <v>4</v>
      </c>
      <c r="B103" s="31" t="s">
        <v>386</v>
      </c>
    </row>
    <row r="104" spans="1:2" s="6" customFormat="1" ht="21.6" customHeight="1">
      <c r="A104" s="15">
        <v>5</v>
      </c>
      <c r="B104" s="31" t="s">
        <v>395</v>
      </c>
    </row>
    <row r="105" spans="1:2" s="6" customFormat="1" ht="21.6" customHeight="1">
      <c r="A105" s="8">
        <v>6</v>
      </c>
      <c r="B105" s="31" t="s">
        <v>799</v>
      </c>
    </row>
    <row r="106" spans="1:2" s="6" customFormat="1" ht="21.6" customHeight="1">
      <c r="A106" s="8">
        <v>7</v>
      </c>
      <c r="B106" s="31" t="s">
        <v>791</v>
      </c>
    </row>
    <row r="107" spans="1:2" s="6" customFormat="1" ht="21.6" customHeight="1">
      <c r="A107" s="8">
        <v>8</v>
      </c>
      <c r="B107" s="31" t="s">
        <v>800</v>
      </c>
    </row>
    <row r="108" spans="1:2" s="6" customFormat="1" ht="21.6" customHeight="1">
      <c r="A108" s="8">
        <v>9</v>
      </c>
      <c r="B108" s="31" t="s">
        <v>801</v>
      </c>
    </row>
    <row r="109" spans="1:2" s="6" customFormat="1" ht="21.6" customHeight="1">
      <c r="A109" s="5">
        <v>10</v>
      </c>
      <c r="B109" s="31" t="s">
        <v>802</v>
      </c>
    </row>
    <row r="110" spans="1:2" s="7" customFormat="1" ht="21.6" customHeight="1">
      <c r="A110" s="11"/>
      <c r="B110" s="29" t="s">
        <v>617</v>
      </c>
    </row>
    <row r="111" spans="1:2" s="7" customFormat="1" ht="21.6" customHeight="1">
      <c r="A111" s="11"/>
      <c r="B111" s="23" t="s">
        <v>623</v>
      </c>
    </row>
  </sheetData>
  <sheetProtection password="DD53" sheet="1" objects="1" scenarios="1" selectLockedCells="1"/>
  <phoneticPr fontId="10"/>
  <printOptions horizontalCentered="1"/>
  <pageMargins left="0.59055118110236227" right="0.59055118110236227" top="0.59055118110236215" bottom="0.39370078740157477" header="0.31496062992125984" footer="0.31496062992125984"/>
  <pageSetup paperSize="9" scale="83" fitToWidth="1" fitToHeight="1" orientation="portrait" usePrinterDefaults="1" r:id="rId1"/>
  <headerFooter alignWithMargins="0"/>
  <rowBreaks count="2" manualBreakCount="2">
    <brk id="33" max="1" man="1"/>
    <brk id="71"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view="pageBreakPreview" zoomScaleSheetLayoutView="100" workbookViewId="0">
      <selection activeCell="G4" sqref="G4"/>
    </sheetView>
  </sheetViews>
  <sheetFormatPr defaultColWidth="9" defaultRowHeight="21" customHeight="1"/>
  <cols>
    <col min="1" max="16384" width="9" style="7"/>
  </cols>
  <sheetData>
    <row r="1" spans="1:10" ht="21" customHeight="1">
      <c r="A1" s="7" t="s">
        <v>518</v>
      </c>
    </row>
    <row r="2" spans="1:10" ht="21" customHeight="1">
      <c r="G2" s="1050"/>
      <c r="H2" s="1050"/>
      <c r="I2" s="1050"/>
    </row>
    <row r="3" spans="1:10" ht="21" customHeight="1">
      <c r="H3" s="1051" t="s">
        <v>721</v>
      </c>
      <c r="I3" s="1051"/>
      <c r="J3" s="1051"/>
    </row>
    <row r="5" spans="1:10" ht="21" customHeight="1">
      <c r="A5" s="7" t="s">
        <v>718</v>
      </c>
    </row>
    <row r="7" spans="1:10" ht="21" customHeight="1">
      <c r="F7" s="1048" t="s">
        <v>228</v>
      </c>
      <c r="G7" s="1048"/>
      <c r="H7" s="1052"/>
      <c r="I7" s="1052"/>
      <c r="J7" s="1052"/>
    </row>
    <row r="8" spans="1:10" ht="21" customHeight="1">
      <c r="F8" s="1049" t="s">
        <v>720</v>
      </c>
      <c r="G8" s="1049"/>
      <c r="H8" s="1053"/>
      <c r="I8" s="1053"/>
      <c r="J8" s="1053"/>
    </row>
    <row r="9" spans="1:10" ht="21" customHeight="1">
      <c r="F9" s="1049" t="s">
        <v>522</v>
      </c>
      <c r="G9" s="1049"/>
      <c r="H9" s="1053"/>
      <c r="I9" s="1053"/>
      <c r="J9" s="1053"/>
    </row>
    <row r="11" spans="1:10" ht="21" customHeight="1">
      <c r="A11" s="1045" t="s">
        <v>398</v>
      </c>
      <c r="B11" s="1045"/>
      <c r="C11" s="1045"/>
      <c r="D11" s="1045"/>
      <c r="E11" s="1045"/>
      <c r="F11" s="1045"/>
      <c r="G11" s="1045"/>
      <c r="H11" s="1045"/>
      <c r="I11" s="1045"/>
      <c r="J11" s="1045"/>
    </row>
    <row r="12" spans="1:10" ht="21" customHeight="1">
      <c r="A12" s="1046"/>
      <c r="B12" s="1046"/>
      <c r="C12" s="1046"/>
      <c r="D12" s="1046"/>
      <c r="E12" s="1046"/>
      <c r="F12" s="1046"/>
      <c r="G12" s="1046"/>
      <c r="H12" s="1046"/>
      <c r="I12" s="1046"/>
      <c r="J12" s="1046"/>
    </row>
    <row r="13" spans="1:10" ht="63" customHeight="1">
      <c r="A13" s="1047" t="s">
        <v>719</v>
      </c>
      <c r="B13" s="1047"/>
      <c r="C13" s="1047"/>
      <c r="D13" s="1047"/>
      <c r="E13" s="1047"/>
      <c r="F13" s="1047"/>
      <c r="G13" s="1047"/>
      <c r="H13" s="1047"/>
      <c r="I13" s="1047"/>
      <c r="J13" s="1047"/>
    </row>
    <row r="14" spans="1:10" ht="21" customHeight="1">
      <c r="A14" s="7" t="s">
        <v>225</v>
      </c>
    </row>
    <row r="36" spans="10:10" ht="21" customHeight="1">
      <c r="J36" s="1054"/>
    </row>
  </sheetData>
  <mergeCells count="10">
    <mergeCell ref="G2:I2"/>
    <mergeCell ref="H3:J3"/>
    <mergeCell ref="F7:G7"/>
    <mergeCell ref="H7:J7"/>
    <mergeCell ref="F8:G8"/>
    <mergeCell ref="H8:J8"/>
    <mergeCell ref="F9:G9"/>
    <mergeCell ref="H9:I9"/>
    <mergeCell ref="A11:J11"/>
    <mergeCell ref="A13:J13"/>
  </mergeCells>
  <phoneticPr fontId="10"/>
  <pageMargins left="0.59055118110236227" right="0.59055118110236227" top="0.74803149606299213" bottom="0.74803149606299213" header="0.31496062992125984" footer="0.31496062992125984"/>
  <pageSetup paperSize="9" scale="92"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E45"/>
  <sheetViews>
    <sheetView view="pageBreakPreview" zoomScaleSheetLayoutView="100" workbookViewId="0">
      <selection activeCell="D8" sqref="D8"/>
    </sheetView>
  </sheetViews>
  <sheetFormatPr defaultColWidth="9" defaultRowHeight="14.4"/>
  <cols>
    <col min="1" max="1" width="5.09765625" style="1055" customWidth="1"/>
    <col min="2" max="5" width="21.09765625" style="1055" customWidth="1"/>
    <col min="6" max="16384" width="9" style="1055"/>
  </cols>
  <sheetData>
    <row r="1" spans="1:5">
      <c r="A1" s="1055" t="s">
        <v>731</v>
      </c>
    </row>
    <row r="3" spans="1:5">
      <c r="A3" s="1055" t="s">
        <v>151</v>
      </c>
    </row>
    <row r="4" spans="1:5" ht="33" customHeight="1">
      <c r="B4" s="1064" t="s">
        <v>724</v>
      </c>
      <c r="C4" s="1056" t="s">
        <v>726</v>
      </c>
      <c r="D4" s="1076" t="s">
        <v>24</v>
      </c>
      <c r="E4" s="1056" t="s">
        <v>728</v>
      </c>
    </row>
    <row r="5" spans="1:5" ht="30" customHeight="1">
      <c r="B5" s="1065"/>
      <c r="C5" s="1065"/>
      <c r="D5" s="1065"/>
      <c r="E5" s="1078"/>
    </row>
    <row r="8" spans="1:5">
      <c r="A8" s="1055" t="s">
        <v>722</v>
      </c>
    </row>
    <row r="9" spans="1:5" ht="60" customHeight="1">
      <c r="A9" s="1056" t="s">
        <v>266</v>
      </c>
      <c r="B9" s="1056"/>
      <c r="C9" s="1056" t="s">
        <v>727</v>
      </c>
      <c r="D9" s="1056" t="s">
        <v>555</v>
      </c>
      <c r="E9" s="1056" t="s">
        <v>729</v>
      </c>
    </row>
    <row r="10" spans="1:5" ht="30" customHeight="1">
      <c r="A10" s="1057" t="s">
        <v>624</v>
      </c>
      <c r="B10" s="1066" t="s">
        <v>260</v>
      </c>
      <c r="C10" s="1069"/>
      <c r="D10" s="1069"/>
      <c r="E10" s="1079"/>
    </row>
    <row r="11" spans="1:5" ht="30" customHeight="1">
      <c r="A11" s="1058"/>
      <c r="B11" s="1066" t="s">
        <v>141</v>
      </c>
      <c r="C11" s="1069"/>
      <c r="D11" s="1069"/>
      <c r="E11" s="1079"/>
    </row>
    <row r="12" spans="1:5" ht="30" customHeight="1">
      <c r="A12" s="1059"/>
      <c r="B12" s="1066" t="s">
        <v>396</v>
      </c>
      <c r="C12" s="1070"/>
      <c r="D12" s="1070"/>
      <c r="E12" s="1079"/>
    </row>
    <row r="13" spans="1:5" ht="30" customHeight="1">
      <c r="A13" s="1057" t="s">
        <v>534</v>
      </c>
      <c r="B13" s="1066" t="s">
        <v>260</v>
      </c>
      <c r="C13" s="1071"/>
      <c r="D13" s="1069"/>
      <c r="E13" s="1079"/>
    </row>
    <row r="14" spans="1:5" ht="30" customHeight="1">
      <c r="A14" s="1058"/>
      <c r="B14" s="1066" t="s">
        <v>141</v>
      </c>
      <c r="C14" s="1071"/>
      <c r="D14" s="1069"/>
      <c r="E14" s="1079"/>
    </row>
    <row r="15" spans="1:5" ht="30" customHeight="1">
      <c r="A15" s="1059"/>
      <c r="B15" s="1066" t="s">
        <v>396</v>
      </c>
      <c r="C15" s="1072"/>
      <c r="D15" s="1070"/>
      <c r="E15" s="1079"/>
    </row>
    <row r="16" spans="1:5" ht="30" customHeight="1">
      <c r="A16" s="1060" t="s">
        <v>471</v>
      </c>
      <c r="B16" s="1067"/>
      <c r="C16" s="1069"/>
      <c r="D16" s="1077"/>
      <c r="E16" s="1079"/>
    </row>
    <row r="17" spans="1:5" ht="30" customHeight="1">
      <c r="A17" s="1061" t="s">
        <v>355</v>
      </c>
      <c r="B17" s="1068" t="s">
        <v>725</v>
      </c>
      <c r="C17" s="1073"/>
      <c r="D17" s="1069"/>
      <c r="E17" s="1080"/>
    </row>
    <row r="18" spans="1:5" ht="30" customHeight="1">
      <c r="A18" s="1062"/>
      <c r="B18" s="1068" t="s">
        <v>381</v>
      </c>
      <c r="C18" s="1074"/>
      <c r="D18" s="1069"/>
      <c r="E18" s="1080"/>
    </row>
    <row r="19" spans="1:5" ht="30" customHeight="1">
      <c r="A19" s="1062"/>
      <c r="B19" s="1068" t="s">
        <v>167</v>
      </c>
      <c r="C19" s="1074"/>
      <c r="D19" s="1069"/>
      <c r="E19" s="1080"/>
    </row>
    <row r="20" spans="1:5" ht="30" customHeight="1">
      <c r="A20" s="1063"/>
      <c r="B20" s="1068" t="s">
        <v>11</v>
      </c>
      <c r="C20" s="1075"/>
      <c r="D20" s="1069"/>
      <c r="E20" s="1080"/>
    </row>
    <row r="21" spans="1:5" ht="30" customHeight="1">
      <c r="A21" s="1056" t="s">
        <v>723</v>
      </c>
      <c r="B21" s="1056"/>
      <c r="C21" s="1070"/>
      <c r="D21" s="1070"/>
      <c r="E21" s="1079"/>
    </row>
    <row r="24" spans="1:5">
      <c r="A24" s="1055" t="s">
        <v>730</v>
      </c>
    </row>
    <row r="25" spans="1:5">
      <c r="A25" s="1055" t="s">
        <v>733</v>
      </c>
    </row>
    <row r="28" spans="1:5">
      <c r="A28" s="1055" t="s">
        <v>203</v>
      </c>
    </row>
    <row r="29" spans="1:5">
      <c r="A29" s="1055" t="s">
        <v>734</v>
      </c>
    </row>
    <row r="32" spans="1:5">
      <c r="A32" s="1055" t="s">
        <v>732</v>
      </c>
    </row>
    <row r="33" spans="1:5">
      <c r="A33" s="1055" t="s">
        <v>735</v>
      </c>
    </row>
    <row r="45" spans="1:5">
      <c r="E45" s="1081"/>
    </row>
  </sheetData>
  <mergeCells count="7">
    <mergeCell ref="A9:B9"/>
    <mergeCell ref="A16:B16"/>
    <mergeCell ref="A21:B21"/>
    <mergeCell ref="A10:A12"/>
    <mergeCell ref="A13:A15"/>
    <mergeCell ref="A17:A20"/>
    <mergeCell ref="C17:C20"/>
  </mergeCells>
  <phoneticPr fontId="10"/>
  <pageMargins left="0.59055118110236227" right="0.59055118110236227" top="0.74803149606299213" bottom="0.74803149606299213" header="0.31496062992125984" footer="0.31496062992125984"/>
  <pageSetup paperSize="9" scale="92"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M33"/>
  <sheetViews>
    <sheetView view="pageBreakPreview" zoomScaleSheetLayoutView="100" workbookViewId="0">
      <selection activeCell="D10" sqref="D10"/>
    </sheetView>
  </sheetViews>
  <sheetFormatPr defaultRowHeight="27" customHeight="1"/>
  <cols>
    <col min="1" max="1" width="8.69921875" style="1055" customWidth="1"/>
    <col min="2" max="2" width="28.09765625" style="1055" customWidth="1"/>
    <col min="3" max="3" width="15.59765625" style="1055" customWidth="1"/>
    <col min="4" max="4" width="13.59765625" style="1055" customWidth="1"/>
    <col min="5" max="9" width="10.5" style="1055" customWidth="1"/>
    <col min="10" max="10" width="14" style="1055" customWidth="1"/>
    <col min="11" max="12" width="2.69921875" style="1055" customWidth="1"/>
    <col min="13" max="262" width="9" style="1055" customWidth="1"/>
    <col min="263" max="263" width="8.69921875" style="1055" customWidth="1"/>
    <col min="264" max="264" width="29.3984375" style="1055" customWidth="1"/>
    <col min="265" max="266" width="24.59765625" style="1055" customWidth="1"/>
    <col min="267" max="268" width="2.69921875" style="1055" customWidth="1"/>
    <col min="269" max="518" width="9" style="1055" customWidth="1"/>
    <col min="519" max="519" width="8.69921875" style="1055" customWidth="1"/>
    <col min="520" max="520" width="29.3984375" style="1055" customWidth="1"/>
    <col min="521" max="522" width="24.59765625" style="1055" customWidth="1"/>
    <col min="523" max="524" width="2.69921875" style="1055" customWidth="1"/>
    <col min="525" max="774" width="9" style="1055" customWidth="1"/>
    <col min="775" max="775" width="8.69921875" style="1055" customWidth="1"/>
    <col min="776" max="776" width="29.3984375" style="1055" customWidth="1"/>
    <col min="777" max="778" width="24.59765625" style="1055" customWidth="1"/>
    <col min="779" max="780" width="2.69921875" style="1055" customWidth="1"/>
    <col min="781" max="1030" width="9" style="1055" customWidth="1"/>
    <col min="1031" max="1031" width="8.69921875" style="1055" customWidth="1"/>
    <col min="1032" max="1032" width="29.3984375" style="1055" customWidth="1"/>
    <col min="1033" max="1034" width="24.59765625" style="1055" customWidth="1"/>
    <col min="1035" max="1036" width="2.69921875" style="1055" customWidth="1"/>
    <col min="1037" max="1286" width="9" style="1055" customWidth="1"/>
    <col min="1287" max="1287" width="8.69921875" style="1055" customWidth="1"/>
    <col min="1288" max="1288" width="29.3984375" style="1055" customWidth="1"/>
    <col min="1289" max="1290" width="24.59765625" style="1055" customWidth="1"/>
    <col min="1291" max="1292" width="2.69921875" style="1055" customWidth="1"/>
    <col min="1293" max="1542" width="9" style="1055" customWidth="1"/>
    <col min="1543" max="1543" width="8.69921875" style="1055" customWidth="1"/>
    <col min="1544" max="1544" width="29.3984375" style="1055" customWidth="1"/>
    <col min="1545" max="1546" width="24.59765625" style="1055" customWidth="1"/>
    <col min="1547" max="1548" width="2.69921875" style="1055" customWidth="1"/>
    <col min="1549" max="1798" width="9" style="1055" customWidth="1"/>
    <col min="1799" max="1799" width="8.69921875" style="1055" customWidth="1"/>
    <col min="1800" max="1800" width="29.3984375" style="1055" customWidth="1"/>
    <col min="1801" max="1802" width="24.59765625" style="1055" customWidth="1"/>
    <col min="1803" max="1804" width="2.69921875" style="1055" customWidth="1"/>
    <col min="1805" max="2054" width="9" style="1055" customWidth="1"/>
    <col min="2055" max="2055" width="8.69921875" style="1055" customWidth="1"/>
    <col min="2056" max="2056" width="29.3984375" style="1055" customWidth="1"/>
    <col min="2057" max="2058" width="24.59765625" style="1055" customWidth="1"/>
    <col min="2059" max="2060" width="2.69921875" style="1055" customWidth="1"/>
    <col min="2061" max="2310" width="9" style="1055" customWidth="1"/>
    <col min="2311" max="2311" width="8.69921875" style="1055" customWidth="1"/>
    <col min="2312" max="2312" width="29.3984375" style="1055" customWidth="1"/>
    <col min="2313" max="2314" width="24.59765625" style="1055" customWidth="1"/>
    <col min="2315" max="2316" width="2.69921875" style="1055" customWidth="1"/>
    <col min="2317" max="2566" width="9" style="1055" customWidth="1"/>
    <col min="2567" max="2567" width="8.69921875" style="1055" customWidth="1"/>
    <col min="2568" max="2568" width="29.3984375" style="1055" customWidth="1"/>
    <col min="2569" max="2570" width="24.59765625" style="1055" customWidth="1"/>
    <col min="2571" max="2572" width="2.69921875" style="1055" customWidth="1"/>
    <col min="2573" max="2822" width="9" style="1055" customWidth="1"/>
    <col min="2823" max="2823" width="8.69921875" style="1055" customWidth="1"/>
    <col min="2824" max="2824" width="29.3984375" style="1055" customWidth="1"/>
    <col min="2825" max="2826" width="24.59765625" style="1055" customWidth="1"/>
    <col min="2827" max="2828" width="2.69921875" style="1055" customWidth="1"/>
    <col min="2829" max="3078" width="9" style="1055" customWidth="1"/>
    <col min="3079" max="3079" width="8.69921875" style="1055" customWidth="1"/>
    <col min="3080" max="3080" width="29.3984375" style="1055" customWidth="1"/>
    <col min="3081" max="3082" width="24.59765625" style="1055" customWidth="1"/>
    <col min="3083" max="3084" width="2.69921875" style="1055" customWidth="1"/>
    <col min="3085" max="3334" width="9" style="1055" customWidth="1"/>
    <col min="3335" max="3335" width="8.69921875" style="1055" customWidth="1"/>
    <col min="3336" max="3336" width="29.3984375" style="1055" customWidth="1"/>
    <col min="3337" max="3338" width="24.59765625" style="1055" customWidth="1"/>
    <col min="3339" max="3340" width="2.69921875" style="1055" customWidth="1"/>
    <col min="3341" max="3590" width="9" style="1055" customWidth="1"/>
    <col min="3591" max="3591" width="8.69921875" style="1055" customWidth="1"/>
    <col min="3592" max="3592" width="29.3984375" style="1055" customWidth="1"/>
    <col min="3593" max="3594" width="24.59765625" style="1055" customWidth="1"/>
    <col min="3595" max="3596" width="2.69921875" style="1055" customWidth="1"/>
    <col min="3597" max="3846" width="9" style="1055" customWidth="1"/>
    <col min="3847" max="3847" width="8.69921875" style="1055" customWidth="1"/>
    <col min="3848" max="3848" width="29.3984375" style="1055" customWidth="1"/>
    <col min="3849" max="3850" width="24.59765625" style="1055" customWidth="1"/>
    <col min="3851" max="3852" width="2.69921875" style="1055" customWidth="1"/>
    <col min="3853" max="4102" width="9" style="1055" customWidth="1"/>
    <col min="4103" max="4103" width="8.69921875" style="1055" customWidth="1"/>
    <col min="4104" max="4104" width="29.3984375" style="1055" customWidth="1"/>
    <col min="4105" max="4106" width="24.59765625" style="1055" customWidth="1"/>
    <col min="4107" max="4108" width="2.69921875" style="1055" customWidth="1"/>
    <col min="4109" max="4358" width="9" style="1055" customWidth="1"/>
    <col min="4359" max="4359" width="8.69921875" style="1055" customWidth="1"/>
    <col min="4360" max="4360" width="29.3984375" style="1055" customWidth="1"/>
    <col min="4361" max="4362" width="24.59765625" style="1055" customWidth="1"/>
    <col min="4363" max="4364" width="2.69921875" style="1055" customWidth="1"/>
    <col min="4365" max="4614" width="9" style="1055" customWidth="1"/>
    <col min="4615" max="4615" width="8.69921875" style="1055" customWidth="1"/>
    <col min="4616" max="4616" width="29.3984375" style="1055" customWidth="1"/>
    <col min="4617" max="4618" width="24.59765625" style="1055" customWidth="1"/>
    <col min="4619" max="4620" width="2.69921875" style="1055" customWidth="1"/>
    <col min="4621" max="4870" width="9" style="1055" customWidth="1"/>
    <col min="4871" max="4871" width="8.69921875" style="1055" customWidth="1"/>
    <col min="4872" max="4872" width="29.3984375" style="1055" customWidth="1"/>
    <col min="4873" max="4874" width="24.59765625" style="1055" customWidth="1"/>
    <col min="4875" max="4876" width="2.69921875" style="1055" customWidth="1"/>
    <col min="4877" max="5126" width="9" style="1055" customWidth="1"/>
    <col min="5127" max="5127" width="8.69921875" style="1055" customWidth="1"/>
    <col min="5128" max="5128" width="29.3984375" style="1055" customWidth="1"/>
    <col min="5129" max="5130" width="24.59765625" style="1055" customWidth="1"/>
    <col min="5131" max="5132" width="2.69921875" style="1055" customWidth="1"/>
    <col min="5133" max="5382" width="9" style="1055" customWidth="1"/>
    <col min="5383" max="5383" width="8.69921875" style="1055" customWidth="1"/>
    <col min="5384" max="5384" width="29.3984375" style="1055" customWidth="1"/>
    <col min="5385" max="5386" width="24.59765625" style="1055" customWidth="1"/>
    <col min="5387" max="5388" width="2.69921875" style="1055" customWidth="1"/>
    <col min="5389" max="5638" width="9" style="1055" customWidth="1"/>
    <col min="5639" max="5639" width="8.69921875" style="1055" customWidth="1"/>
    <col min="5640" max="5640" width="29.3984375" style="1055" customWidth="1"/>
    <col min="5641" max="5642" width="24.59765625" style="1055" customWidth="1"/>
    <col min="5643" max="5644" width="2.69921875" style="1055" customWidth="1"/>
    <col min="5645" max="5894" width="9" style="1055" customWidth="1"/>
    <col min="5895" max="5895" width="8.69921875" style="1055" customWidth="1"/>
    <col min="5896" max="5896" width="29.3984375" style="1055" customWidth="1"/>
    <col min="5897" max="5898" width="24.59765625" style="1055" customWidth="1"/>
    <col min="5899" max="5900" width="2.69921875" style="1055" customWidth="1"/>
    <col min="5901" max="6150" width="9" style="1055" customWidth="1"/>
    <col min="6151" max="6151" width="8.69921875" style="1055" customWidth="1"/>
    <col min="6152" max="6152" width="29.3984375" style="1055" customWidth="1"/>
    <col min="6153" max="6154" width="24.59765625" style="1055" customWidth="1"/>
    <col min="6155" max="6156" width="2.69921875" style="1055" customWidth="1"/>
    <col min="6157" max="6406" width="9" style="1055" customWidth="1"/>
    <col min="6407" max="6407" width="8.69921875" style="1055" customWidth="1"/>
    <col min="6408" max="6408" width="29.3984375" style="1055" customWidth="1"/>
    <col min="6409" max="6410" width="24.59765625" style="1055" customWidth="1"/>
    <col min="6411" max="6412" width="2.69921875" style="1055" customWidth="1"/>
    <col min="6413" max="6662" width="9" style="1055" customWidth="1"/>
    <col min="6663" max="6663" width="8.69921875" style="1055" customWidth="1"/>
    <col min="6664" max="6664" width="29.3984375" style="1055" customWidth="1"/>
    <col min="6665" max="6666" width="24.59765625" style="1055" customWidth="1"/>
    <col min="6667" max="6668" width="2.69921875" style="1055" customWidth="1"/>
    <col min="6669" max="6918" width="9" style="1055" customWidth="1"/>
    <col min="6919" max="6919" width="8.69921875" style="1055" customWidth="1"/>
    <col min="6920" max="6920" width="29.3984375" style="1055" customWidth="1"/>
    <col min="6921" max="6922" width="24.59765625" style="1055" customWidth="1"/>
    <col min="6923" max="6924" width="2.69921875" style="1055" customWidth="1"/>
    <col min="6925" max="7174" width="9" style="1055" customWidth="1"/>
    <col min="7175" max="7175" width="8.69921875" style="1055" customWidth="1"/>
    <col min="7176" max="7176" width="29.3984375" style="1055" customWidth="1"/>
    <col min="7177" max="7178" width="24.59765625" style="1055" customWidth="1"/>
    <col min="7179" max="7180" width="2.69921875" style="1055" customWidth="1"/>
    <col min="7181" max="7430" width="9" style="1055" customWidth="1"/>
    <col min="7431" max="7431" width="8.69921875" style="1055" customWidth="1"/>
    <col min="7432" max="7432" width="29.3984375" style="1055" customWidth="1"/>
    <col min="7433" max="7434" width="24.59765625" style="1055" customWidth="1"/>
    <col min="7435" max="7436" width="2.69921875" style="1055" customWidth="1"/>
    <col min="7437" max="7686" width="9" style="1055" customWidth="1"/>
    <col min="7687" max="7687" width="8.69921875" style="1055" customWidth="1"/>
    <col min="7688" max="7688" width="29.3984375" style="1055" customWidth="1"/>
    <col min="7689" max="7690" width="24.59765625" style="1055" customWidth="1"/>
    <col min="7691" max="7692" width="2.69921875" style="1055" customWidth="1"/>
    <col min="7693" max="7942" width="9" style="1055" customWidth="1"/>
    <col min="7943" max="7943" width="8.69921875" style="1055" customWidth="1"/>
    <col min="7944" max="7944" width="29.3984375" style="1055" customWidth="1"/>
    <col min="7945" max="7946" width="24.59765625" style="1055" customWidth="1"/>
    <col min="7947" max="7948" width="2.69921875" style="1055" customWidth="1"/>
    <col min="7949" max="8198" width="9" style="1055" customWidth="1"/>
    <col min="8199" max="8199" width="8.69921875" style="1055" customWidth="1"/>
    <col min="8200" max="8200" width="29.3984375" style="1055" customWidth="1"/>
    <col min="8201" max="8202" width="24.59765625" style="1055" customWidth="1"/>
    <col min="8203" max="8204" width="2.69921875" style="1055" customWidth="1"/>
    <col min="8205" max="8454" width="9" style="1055" customWidth="1"/>
    <col min="8455" max="8455" width="8.69921875" style="1055" customWidth="1"/>
    <col min="8456" max="8456" width="29.3984375" style="1055" customWidth="1"/>
    <col min="8457" max="8458" width="24.59765625" style="1055" customWidth="1"/>
    <col min="8459" max="8460" width="2.69921875" style="1055" customWidth="1"/>
    <col min="8461" max="8710" width="9" style="1055" customWidth="1"/>
    <col min="8711" max="8711" width="8.69921875" style="1055" customWidth="1"/>
    <col min="8712" max="8712" width="29.3984375" style="1055" customWidth="1"/>
    <col min="8713" max="8714" width="24.59765625" style="1055" customWidth="1"/>
    <col min="8715" max="8716" width="2.69921875" style="1055" customWidth="1"/>
    <col min="8717" max="8966" width="9" style="1055" customWidth="1"/>
    <col min="8967" max="8967" width="8.69921875" style="1055" customWidth="1"/>
    <col min="8968" max="8968" width="29.3984375" style="1055" customWidth="1"/>
    <col min="8969" max="8970" width="24.59765625" style="1055" customWidth="1"/>
    <col min="8971" max="8972" width="2.69921875" style="1055" customWidth="1"/>
    <col min="8973" max="9222" width="9" style="1055" customWidth="1"/>
    <col min="9223" max="9223" width="8.69921875" style="1055" customWidth="1"/>
    <col min="9224" max="9224" width="29.3984375" style="1055" customWidth="1"/>
    <col min="9225" max="9226" width="24.59765625" style="1055" customWidth="1"/>
    <col min="9227" max="9228" width="2.69921875" style="1055" customWidth="1"/>
    <col min="9229" max="9478" width="9" style="1055" customWidth="1"/>
    <col min="9479" max="9479" width="8.69921875" style="1055" customWidth="1"/>
    <col min="9480" max="9480" width="29.3984375" style="1055" customWidth="1"/>
    <col min="9481" max="9482" width="24.59765625" style="1055" customWidth="1"/>
    <col min="9483" max="9484" width="2.69921875" style="1055" customWidth="1"/>
    <col min="9485" max="9734" width="9" style="1055" customWidth="1"/>
    <col min="9735" max="9735" width="8.69921875" style="1055" customWidth="1"/>
    <col min="9736" max="9736" width="29.3984375" style="1055" customWidth="1"/>
    <col min="9737" max="9738" width="24.59765625" style="1055" customWidth="1"/>
    <col min="9739" max="9740" width="2.69921875" style="1055" customWidth="1"/>
    <col min="9741" max="9990" width="9" style="1055" customWidth="1"/>
    <col min="9991" max="9991" width="8.69921875" style="1055" customWidth="1"/>
    <col min="9992" max="9992" width="29.3984375" style="1055" customWidth="1"/>
    <col min="9993" max="9994" width="24.59765625" style="1055" customWidth="1"/>
    <col min="9995" max="9996" width="2.69921875" style="1055" customWidth="1"/>
    <col min="9997" max="10246" width="9" style="1055" customWidth="1"/>
    <col min="10247" max="10247" width="8.69921875" style="1055" customWidth="1"/>
    <col min="10248" max="10248" width="29.3984375" style="1055" customWidth="1"/>
    <col min="10249" max="10250" width="24.59765625" style="1055" customWidth="1"/>
    <col min="10251" max="10252" width="2.69921875" style="1055" customWidth="1"/>
    <col min="10253" max="10502" width="9" style="1055" customWidth="1"/>
    <col min="10503" max="10503" width="8.69921875" style="1055" customWidth="1"/>
    <col min="10504" max="10504" width="29.3984375" style="1055" customWidth="1"/>
    <col min="10505" max="10506" width="24.59765625" style="1055" customWidth="1"/>
    <col min="10507" max="10508" width="2.69921875" style="1055" customWidth="1"/>
    <col min="10509" max="10758" width="9" style="1055" customWidth="1"/>
    <col min="10759" max="10759" width="8.69921875" style="1055" customWidth="1"/>
    <col min="10760" max="10760" width="29.3984375" style="1055" customWidth="1"/>
    <col min="10761" max="10762" width="24.59765625" style="1055" customWidth="1"/>
    <col min="10763" max="10764" width="2.69921875" style="1055" customWidth="1"/>
    <col min="10765" max="11014" width="9" style="1055" customWidth="1"/>
    <col min="11015" max="11015" width="8.69921875" style="1055" customWidth="1"/>
    <col min="11016" max="11016" width="29.3984375" style="1055" customWidth="1"/>
    <col min="11017" max="11018" width="24.59765625" style="1055" customWidth="1"/>
    <col min="11019" max="11020" width="2.69921875" style="1055" customWidth="1"/>
    <col min="11021" max="11270" width="9" style="1055" customWidth="1"/>
    <col min="11271" max="11271" width="8.69921875" style="1055" customWidth="1"/>
    <col min="11272" max="11272" width="29.3984375" style="1055" customWidth="1"/>
    <col min="11273" max="11274" width="24.59765625" style="1055" customWidth="1"/>
    <col min="11275" max="11276" width="2.69921875" style="1055" customWidth="1"/>
    <col min="11277" max="11526" width="9" style="1055" customWidth="1"/>
    <col min="11527" max="11527" width="8.69921875" style="1055" customWidth="1"/>
    <col min="11528" max="11528" width="29.3984375" style="1055" customWidth="1"/>
    <col min="11529" max="11530" width="24.59765625" style="1055" customWidth="1"/>
    <col min="11531" max="11532" width="2.69921875" style="1055" customWidth="1"/>
    <col min="11533" max="11782" width="9" style="1055" customWidth="1"/>
    <col min="11783" max="11783" width="8.69921875" style="1055" customWidth="1"/>
    <col min="11784" max="11784" width="29.3984375" style="1055" customWidth="1"/>
    <col min="11785" max="11786" width="24.59765625" style="1055" customWidth="1"/>
    <col min="11787" max="11788" width="2.69921875" style="1055" customWidth="1"/>
    <col min="11789" max="12038" width="9" style="1055" customWidth="1"/>
    <col min="12039" max="12039" width="8.69921875" style="1055" customWidth="1"/>
    <col min="12040" max="12040" width="29.3984375" style="1055" customWidth="1"/>
    <col min="12041" max="12042" width="24.59765625" style="1055" customWidth="1"/>
    <col min="12043" max="12044" width="2.69921875" style="1055" customWidth="1"/>
    <col min="12045" max="12294" width="9" style="1055" customWidth="1"/>
    <col min="12295" max="12295" width="8.69921875" style="1055" customWidth="1"/>
    <col min="12296" max="12296" width="29.3984375" style="1055" customWidth="1"/>
    <col min="12297" max="12298" width="24.59765625" style="1055" customWidth="1"/>
    <col min="12299" max="12300" width="2.69921875" style="1055" customWidth="1"/>
    <col min="12301" max="12550" width="9" style="1055" customWidth="1"/>
    <col min="12551" max="12551" width="8.69921875" style="1055" customWidth="1"/>
    <col min="12552" max="12552" width="29.3984375" style="1055" customWidth="1"/>
    <col min="12553" max="12554" width="24.59765625" style="1055" customWidth="1"/>
    <col min="12555" max="12556" width="2.69921875" style="1055" customWidth="1"/>
    <col min="12557" max="12806" width="9" style="1055" customWidth="1"/>
    <col min="12807" max="12807" width="8.69921875" style="1055" customWidth="1"/>
    <col min="12808" max="12808" width="29.3984375" style="1055" customWidth="1"/>
    <col min="12809" max="12810" width="24.59765625" style="1055" customWidth="1"/>
    <col min="12811" max="12812" width="2.69921875" style="1055" customWidth="1"/>
    <col min="12813" max="13062" width="9" style="1055" customWidth="1"/>
    <col min="13063" max="13063" width="8.69921875" style="1055" customWidth="1"/>
    <col min="13064" max="13064" width="29.3984375" style="1055" customWidth="1"/>
    <col min="13065" max="13066" width="24.59765625" style="1055" customWidth="1"/>
    <col min="13067" max="13068" width="2.69921875" style="1055" customWidth="1"/>
    <col min="13069" max="13318" width="9" style="1055" customWidth="1"/>
    <col min="13319" max="13319" width="8.69921875" style="1055" customWidth="1"/>
    <col min="13320" max="13320" width="29.3984375" style="1055" customWidth="1"/>
    <col min="13321" max="13322" width="24.59765625" style="1055" customWidth="1"/>
    <col min="13323" max="13324" width="2.69921875" style="1055" customWidth="1"/>
    <col min="13325" max="13574" width="9" style="1055" customWidth="1"/>
    <col min="13575" max="13575" width="8.69921875" style="1055" customWidth="1"/>
    <col min="13576" max="13576" width="29.3984375" style="1055" customWidth="1"/>
    <col min="13577" max="13578" width="24.59765625" style="1055" customWidth="1"/>
    <col min="13579" max="13580" width="2.69921875" style="1055" customWidth="1"/>
    <col min="13581" max="13830" width="9" style="1055" customWidth="1"/>
    <col min="13831" max="13831" width="8.69921875" style="1055" customWidth="1"/>
    <col min="13832" max="13832" width="29.3984375" style="1055" customWidth="1"/>
    <col min="13833" max="13834" width="24.59765625" style="1055" customWidth="1"/>
    <col min="13835" max="13836" width="2.69921875" style="1055" customWidth="1"/>
    <col min="13837" max="14086" width="9" style="1055" customWidth="1"/>
    <col min="14087" max="14087" width="8.69921875" style="1055" customWidth="1"/>
    <col min="14088" max="14088" width="29.3984375" style="1055" customWidth="1"/>
    <col min="14089" max="14090" width="24.59765625" style="1055" customWidth="1"/>
    <col min="14091" max="14092" width="2.69921875" style="1055" customWidth="1"/>
    <col min="14093" max="14342" width="9" style="1055" customWidth="1"/>
    <col min="14343" max="14343" width="8.69921875" style="1055" customWidth="1"/>
    <col min="14344" max="14344" width="29.3984375" style="1055" customWidth="1"/>
    <col min="14345" max="14346" width="24.59765625" style="1055" customWidth="1"/>
    <col min="14347" max="14348" width="2.69921875" style="1055" customWidth="1"/>
    <col min="14349" max="14598" width="9" style="1055" customWidth="1"/>
    <col min="14599" max="14599" width="8.69921875" style="1055" customWidth="1"/>
    <col min="14600" max="14600" width="29.3984375" style="1055" customWidth="1"/>
    <col min="14601" max="14602" width="24.59765625" style="1055" customWidth="1"/>
    <col min="14603" max="14604" width="2.69921875" style="1055" customWidth="1"/>
    <col min="14605" max="14854" width="9" style="1055" customWidth="1"/>
    <col min="14855" max="14855" width="8.69921875" style="1055" customWidth="1"/>
    <col min="14856" max="14856" width="29.3984375" style="1055" customWidth="1"/>
    <col min="14857" max="14858" width="24.59765625" style="1055" customWidth="1"/>
    <col min="14859" max="14860" width="2.69921875" style="1055" customWidth="1"/>
    <col min="14861" max="15110" width="9" style="1055" customWidth="1"/>
    <col min="15111" max="15111" width="8.69921875" style="1055" customWidth="1"/>
    <col min="15112" max="15112" width="29.3984375" style="1055" customWidth="1"/>
    <col min="15113" max="15114" width="24.59765625" style="1055" customWidth="1"/>
    <col min="15115" max="15116" width="2.69921875" style="1055" customWidth="1"/>
    <col min="15117" max="15366" width="9" style="1055" customWidth="1"/>
    <col min="15367" max="15367" width="8.69921875" style="1055" customWidth="1"/>
    <col min="15368" max="15368" width="29.3984375" style="1055" customWidth="1"/>
    <col min="15369" max="15370" width="24.59765625" style="1055" customWidth="1"/>
    <col min="15371" max="15372" width="2.69921875" style="1055" customWidth="1"/>
    <col min="15373" max="15622" width="9" style="1055" customWidth="1"/>
    <col min="15623" max="15623" width="8.69921875" style="1055" customWidth="1"/>
    <col min="15624" max="15624" width="29.3984375" style="1055" customWidth="1"/>
    <col min="15625" max="15626" width="24.59765625" style="1055" customWidth="1"/>
    <col min="15627" max="15628" width="2.69921875" style="1055" customWidth="1"/>
    <col min="15629" max="15878" width="9" style="1055" customWidth="1"/>
    <col min="15879" max="15879" width="8.69921875" style="1055" customWidth="1"/>
    <col min="15880" max="15880" width="29.3984375" style="1055" customWidth="1"/>
    <col min="15881" max="15882" width="24.59765625" style="1055" customWidth="1"/>
    <col min="15883" max="15884" width="2.69921875" style="1055" customWidth="1"/>
    <col min="15885" max="16134" width="9" style="1055" customWidth="1"/>
    <col min="16135" max="16135" width="8.69921875" style="1055" customWidth="1"/>
    <col min="16136" max="16136" width="29.3984375" style="1055" customWidth="1"/>
    <col min="16137" max="16138" width="24.59765625" style="1055" customWidth="1"/>
    <col min="16139" max="16140" width="2.69921875" style="1055" customWidth="1"/>
    <col min="16141" max="16384" width="9" style="1055" customWidth="1"/>
  </cols>
  <sheetData>
    <row r="1" spans="1:13" ht="27" customHeight="1">
      <c r="A1" s="1083" t="s">
        <v>161</v>
      </c>
      <c r="B1" s="1096">
        <f>'2（収支報告書)'!B1</f>
        <v>0</v>
      </c>
      <c r="K1" s="441"/>
    </row>
    <row r="2" spans="1:13" ht="27" customHeight="1">
      <c r="A2" s="1084" t="s">
        <v>72</v>
      </c>
      <c r="B2" s="1097">
        <f>'2（収支報告書)'!E6</f>
        <v>0</v>
      </c>
      <c r="K2" s="441"/>
    </row>
    <row r="3" spans="1:13" ht="13.8" customHeight="1"/>
    <row r="4" spans="1:13" ht="27.75" customHeight="1">
      <c r="A4" s="1085"/>
      <c r="B4" s="1085"/>
      <c r="C4" s="1111" t="s">
        <v>108</v>
      </c>
      <c r="D4" s="1123">
        <f>'2（収支報告書)'!A9</f>
        <v>7</v>
      </c>
      <c r="E4" s="1136" t="s">
        <v>571</v>
      </c>
      <c r="F4" s="1085"/>
      <c r="G4" s="1085"/>
      <c r="H4" s="1085"/>
      <c r="I4" s="1085"/>
      <c r="J4" s="1085"/>
    </row>
    <row r="5" spans="1:13" s="1082" customFormat="1" ht="27.75" customHeight="1">
      <c r="A5" s="1085" t="s">
        <v>39</v>
      </c>
      <c r="B5" s="1085"/>
      <c r="C5" s="1085"/>
      <c r="D5" s="1085"/>
      <c r="E5" s="1085"/>
      <c r="F5" s="1085"/>
      <c r="G5" s="1085"/>
      <c r="H5" s="1085"/>
      <c r="I5" s="1085"/>
      <c r="J5" s="1085"/>
      <c r="M5" s="1175"/>
    </row>
    <row r="6" spans="1:13" ht="27.75" customHeight="1">
      <c r="C6" s="1112"/>
      <c r="D6" s="1112"/>
      <c r="E6" s="1112"/>
      <c r="F6" s="1112"/>
      <c r="G6" s="1156" t="s">
        <v>540</v>
      </c>
      <c r="H6" s="1156"/>
      <c r="I6" s="1156"/>
      <c r="J6" s="1156"/>
    </row>
    <row r="7" spans="1:13" ht="27.75" customHeight="1">
      <c r="C7" s="1112"/>
      <c r="D7" s="1112"/>
      <c r="E7" s="1112"/>
      <c r="F7" s="1112"/>
      <c r="G7" s="1112"/>
      <c r="H7" s="1112"/>
      <c r="I7" s="1112"/>
      <c r="J7" s="1112" t="s">
        <v>433</v>
      </c>
    </row>
    <row r="8" spans="1:13" ht="38.25" customHeight="1">
      <c r="A8" s="1086" t="s">
        <v>40</v>
      </c>
      <c r="B8" s="1098"/>
      <c r="C8" s="1113" t="s">
        <v>157</v>
      </c>
      <c r="D8" s="1124" t="s">
        <v>9</v>
      </c>
      <c r="E8" s="1137" t="s">
        <v>431</v>
      </c>
      <c r="F8" s="1145"/>
      <c r="G8" s="1145"/>
      <c r="H8" s="1145"/>
      <c r="I8" s="1145"/>
      <c r="J8" s="1158" t="s">
        <v>36</v>
      </c>
    </row>
    <row r="9" spans="1:13" ht="51" customHeight="1">
      <c r="A9" s="1087"/>
      <c r="B9" s="1099"/>
      <c r="C9" s="1114"/>
      <c r="D9" s="1125"/>
      <c r="E9" s="1138" t="s">
        <v>432</v>
      </c>
      <c r="F9" s="1146" t="s">
        <v>403</v>
      </c>
      <c r="G9" s="1146" t="s">
        <v>535</v>
      </c>
      <c r="H9" s="1146" t="s">
        <v>406</v>
      </c>
      <c r="I9" s="1157" t="s">
        <v>536</v>
      </c>
      <c r="J9" s="1159"/>
    </row>
    <row r="10" spans="1:13" ht="38.25" customHeight="1">
      <c r="A10" s="1088" t="s">
        <v>41</v>
      </c>
      <c r="B10" s="1100" t="s">
        <v>702</v>
      </c>
      <c r="C10" s="1115">
        <f>SUM(D10:I10)</f>
        <v>0</v>
      </c>
      <c r="D10" s="1126"/>
      <c r="E10" s="1139"/>
      <c r="F10" s="1147"/>
      <c r="G10" s="1147"/>
      <c r="H10" s="1147"/>
      <c r="I10" s="1147"/>
      <c r="J10" s="1160"/>
    </row>
    <row r="11" spans="1:13" ht="38.25" customHeight="1">
      <c r="A11" s="1089"/>
      <c r="B11" s="1101" t="s">
        <v>290</v>
      </c>
      <c r="C11" s="1116">
        <f>SUM(D11:I11)</f>
        <v>0</v>
      </c>
      <c r="D11" s="1127">
        <f>'４（金銭出納簿・今年度）'!C117-D10</f>
        <v>0</v>
      </c>
      <c r="E11" s="1140"/>
      <c r="F11" s="1148">
        <f>'４（金銭出納簿・今年度）'!C118-F10</f>
        <v>0</v>
      </c>
      <c r="G11" s="1148">
        <f>'４（金銭出納簿・今年度）'!C119-G10</f>
        <v>0</v>
      </c>
      <c r="H11" s="1148">
        <f>'４（金銭出納簿・今年度）'!C120-H10</f>
        <v>0</v>
      </c>
      <c r="I11" s="1148">
        <f>'４（金銭出納簿・今年度）'!C121-I10</f>
        <v>0</v>
      </c>
      <c r="J11" s="1161"/>
    </row>
    <row r="12" spans="1:13" ht="38.25" customHeight="1">
      <c r="A12" s="1089"/>
      <c r="B12" s="1102" t="s">
        <v>28</v>
      </c>
      <c r="C12" s="1117">
        <f>SUM(D12:I12)</f>
        <v>0</v>
      </c>
      <c r="D12" s="1128">
        <f>'４（金銭出納簿・今年度）'!C124</f>
        <v>0</v>
      </c>
      <c r="E12" s="1140"/>
      <c r="F12" s="1149">
        <f>'４（金銭出納簿・今年度）'!C125</f>
        <v>0</v>
      </c>
      <c r="G12" s="1149">
        <f>'４（金銭出納簿・今年度）'!C126</f>
        <v>0</v>
      </c>
      <c r="H12" s="1149">
        <f>'４（金銭出納簿・今年度）'!C127</f>
        <v>0</v>
      </c>
      <c r="I12" s="1149">
        <f>'４（金銭出納簿・今年度）'!C128</f>
        <v>0</v>
      </c>
      <c r="J12" s="1162" t="s">
        <v>530</v>
      </c>
    </row>
    <row r="13" spans="1:13" ht="38.25" customHeight="1">
      <c r="A13" s="1090"/>
      <c r="B13" s="1103" t="s">
        <v>163</v>
      </c>
      <c r="C13" s="1118">
        <f>SUM(D13:I13)</f>
        <v>0</v>
      </c>
      <c r="D13" s="1129">
        <f>'４（金銭出納簿・今年度）'!D124</f>
        <v>0</v>
      </c>
      <c r="E13" s="1141"/>
      <c r="F13" s="1141"/>
      <c r="G13" s="1141"/>
      <c r="H13" s="1141"/>
      <c r="I13" s="1141"/>
      <c r="J13" s="1163" t="s">
        <v>530</v>
      </c>
    </row>
    <row r="14" spans="1:13" ht="38.25" customHeight="1">
      <c r="A14" s="1090"/>
      <c r="B14" s="1104" t="s">
        <v>43</v>
      </c>
      <c r="C14" s="1119">
        <f>SUM(C10:C13)</f>
        <v>0</v>
      </c>
      <c r="D14" s="1130">
        <f>SUM(D10:D13)</f>
        <v>0</v>
      </c>
      <c r="E14" s="1142"/>
      <c r="F14" s="1150">
        <f>SUM(F10:F13)</f>
        <v>0</v>
      </c>
      <c r="G14" s="1150">
        <f>SUM(G10:G13)</f>
        <v>0</v>
      </c>
      <c r="H14" s="1150">
        <f>SUM(H10:H13)</f>
        <v>0</v>
      </c>
      <c r="I14" s="1150">
        <f>SUM(I10:I13)</f>
        <v>0</v>
      </c>
      <c r="J14" s="1164"/>
    </row>
    <row r="15" spans="1:13" ht="38.25" customHeight="1">
      <c r="A15" s="1091" t="s">
        <v>45</v>
      </c>
      <c r="B15" s="1105" t="s">
        <v>47</v>
      </c>
      <c r="C15" s="1120">
        <f t="shared" ref="C15:C33" si="0">SUM(D15:I15)</f>
        <v>0</v>
      </c>
      <c r="D15" s="1131">
        <f>'４（金銭出納簿・今年度）'!D117</f>
        <v>0</v>
      </c>
      <c r="E15" s="1139"/>
      <c r="F15" s="1151">
        <f>'４（金銭出納簿・今年度）'!D118</f>
        <v>0</v>
      </c>
      <c r="G15" s="1139"/>
      <c r="H15" s="1139"/>
      <c r="I15" s="1139"/>
      <c r="J15" s="1165"/>
    </row>
    <row r="16" spans="1:13" ht="38.25" customHeight="1">
      <c r="A16" s="1092"/>
      <c r="B16" s="1101" t="s">
        <v>23</v>
      </c>
      <c r="C16" s="1116">
        <f t="shared" si="0"/>
        <v>0</v>
      </c>
      <c r="D16" s="1127">
        <f>'４（金銭出納簿・今年度）'!E117</f>
        <v>0</v>
      </c>
      <c r="E16" s="1140"/>
      <c r="F16" s="1148">
        <f>'４（金銭出納簿・今年度）'!E118</f>
        <v>0</v>
      </c>
      <c r="G16" s="1148">
        <f>'４（金銭出納簿・今年度）'!E119</f>
        <v>0</v>
      </c>
      <c r="H16" s="1148">
        <f>'４（金銭出納簿・今年度）'!E120</f>
        <v>0</v>
      </c>
      <c r="I16" s="1148">
        <f>'４（金銭出納簿・今年度）'!E121</f>
        <v>0</v>
      </c>
      <c r="J16" s="1166"/>
    </row>
    <row r="17" spans="1:12" ht="38.25" customHeight="1">
      <c r="A17" s="1092"/>
      <c r="B17" s="1101" t="s">
        <v>153</v>
      </c>
      <c r="C17" s="1116">
        <f t="shared" si="0"/>
        <v>0</v>
      </c>
      <c r="D17" s="1127">
        <f>'４（金銭出納簿・今年度）'!F117</f>
        <v>0</v>
      </c>
      <c r="E17" s="1140"/>
      <c r="F17" s="1148">
        <f>'４（金銭出納簿・今年度）'!F118</f>
        <v>0</v>
      </c>
      <c r="G17" s="1148">
        <f>'４（金銭出納簿・今年度）'!F119</f>
        <v>0</v>
      </c>
      <c r="H17" s="1148">
        <f>'４（金銭出納簿・今年度）'!F120</f>
        <v>0</v>
      </c>
      <c r="I17" s="1148">
        <f>'４（金銭出納簿・今年度）'!F121</f>
        <v>0</v>
      </c>
      <c r="J17" s="1166"/>
      <c r="K17" s="441"/>
    </row>
    <row r="18" spans="1:12" ht="38.25" customHeight="1">
      <c r="A18" s="1092"/>
      <c r="B18" s="1101" t="s">
        <v>87</v>
      </c>
      <c r="C18" s="1116">
        <f t="shared" si="0"/>
        <v>0</v>
      </c>
      <c r="D18" s="1127">
        <f>'４（金銭出納簿・今年度）'!G117</f>
        <v>0</v>
      </c>
      <c r="E18" s="1140"/>
      <c r="F18" s="1148">
        <f>'４（金銭出納簿・今年度）'!G118</f>
        <v>0</v>
      </c>
      <c r="G18" s="1148">
        <f>'４（金銭出納簿・今年度）'!G119</f>
        <v>0</v>
      </c>
      <c r="H18" s="1148">
        <f>'４（金銭出納簿・今年度）'!G120</f>
        <v>0</v>
      </c>
      <c r="I18" s="1148">
        <f>'４（金銭出納簿・今年度）'!G121</f>
        <v>0</v>
      </c>
      <c r="J18" s="1166"/>
      <c r="K18" s="441"/>
    </row>
    <row r="19" spans="1:12" ht="38.25" customHeight="1">
      <c r="A19" s="1092"/>
      <c r="B19" s="1101" t="s">
        <v>52</v>
      </c>
      <c r="C19" s="1116">
        <f t="shared" si="0"/>
        <v>0</v>
      </c>
      <c r="D19" s="1127">
        <f>'４（金銭出納簿・今年度）'!H117</f>
        <v>0</v>
      </c>
      <c r="E19" s="1140"/>
      <c r="F19" s="1148">
        <f>'４（金銭出納簿・今年度）'!H118</f>
        <v>0</v>
      </c>
      <c r="G19" s="1148">
        <f>'４（金銭出納簿・今年度）'!H119</f>
        <v>0</v>
      </c>
      <c r="H19" s="1148">
        <f>'４（金銭出納簿・今年度）'!H120</f>
        <v>0</v>
      </c>
      <c r="I19" s="1148">
        <f>'４（金銭出納簿・今年度）'!H121</f>
        <v>0</v>
      </c>
      <c r="J19" s="1166"/>
    </row>
    <row r="20" spans="1:12" ht="38.25" customHeight="1">
      <c r="A20" s="1092"/>
      <c r="B20" s="1101" t="s">
        <v>12</v>
      </c>
      <c r="C20" s="1116">
        <f t="shared" si="0"/>
        <v>0</v>
      </c>
      <c r="D20" s="1127">
        <f>'４（金銭出納簿・今年度）'!I117</f>
        <v>0</v>
      </c>
      <c r="E20" s="1140"/>
      <c r="F20" s="1148">
        <f>'４（金銭出納簿・今年度）'!I118</f>
        <v>0</v>
      </c>
      <c r="G20" s="1148">
        <f>'４（金銭出納簿・今年度）'!I119</f>
        <v>0</v>
      </c>
      <c r="H20" s="1148">
        <f>'４（金銭出納簿・今年度）'!I120</f>
        <v>0</v>
      </c>
      <c r="I20" s="1148">
        <f>'４（金銭出納簿・今年度）'!I121</f>
        <v>0</v>
      </c>
      <c r="J20" s="1166"/>
    </row>
    <row r="21" spans="1:12" ht="38.25" customHeight="1">
      <c r="A21" s="1092"/>
      <c r="B21" s="1101" t="s">
        <v>479</v>
      </c>
      <c r="C21" s="1116">
        <f t="shared" si="0"/>
        <v>0</v>
      </c>
      <c r="D21" s="1127">
        <f>'４（金銭出納簿・今年度）'!J117</f>
        <v>0</v>
      </c>
      <c r="E21" s="1140"/>
      <c r="F21" s="1148">
        <f>'４（金銭出納簿・今年度）'!J118</f>
        <v>0</v>
      </c>
      <c r="G21" s="1148">
        <f>'４（金銭出納簿・今年度）'!J119</f>
        <v>0</v>
      </c>
      <c r="H21" s="1148">
        <f>'４（金銭出納簿・今年度）'!J120</f>
        <v>0</v>
      </c>
      <c r="I21" s="1148">
        <f>'４（金銭出納簿・今年度）'!J121</f>
        <v>0</v>
      </c>
      <c r="J21" s="1167"/>
      <c r="K21" s="441"/>
    </row>
    <row r="22" spans="1:12" ht="38.25" customHeight="1">
      <c r="A22" s="1092"/>
      <c r="B22" s="1101" t="s">
        <v>178</v>
      </c>
      <c r="C22" s="1116">
        <f t="shared" si="0"/>
        <v>0</v>
      </c>
      <c r="D22" s="1127">
        <f>'４（金銭出納簿・今年度）'!K117</f>
        <v>0</v>
      </c>
      <c r="E22" s="1140"/>
      <c r="F22" s="1148">
        <f>'４（金銭出納簿・今年度）'!K118</f>
        <v>0</v>
      </c>
      <c r="G22" s="1148">
        <f>'４（金銭出納簿・今年度）'!K119</f>
        <v>0</v>
      </c>
      <c r="H22" s="1148">
        <f>'４（金銭出納簿・今年度）'!K120</f>
        <v>0</v>
      </c>
      <c r="I22" s="1148">
        <f>'４（金銭出納簿・今年度）'!K121</f>
        <v>0</v>
      </c>
      <c r="J22" s="1167"/>
      <c r="K22" s="441"/>
    </row>
    <row r="23" spans="1:12" ht="38.25" customHeight="1">
      <c r="A23" s="1092"/>
      <c r="B23" s="1101" t="s">
        <v>57</v>
      </c>
      <c r="C23" s="1116">
        <f t="shared" si="0"/>
        <v>0</v>
      </c>
      <c r="D23" s="1127">
        <f>'４（金銭出納簿・今年度）'!L117</f>
        <v>0</v>
      </c>
      <c r="E23" s="1140"/>
      <c r="F23" s="1148">
        <f>'４（金銭出納簿・今年度）'!L118</f>
        <v>0</v>
      </c>
      <c r="G23" s="1148">
        <f>'４（金銭出納簿・今年度）'!L119</f>
        <v>0</v>
      </c>
      <c r="H23" s="1148">
        <f>'４（金銭出納簿・今年度）'!L120</f>
        <v>0</v>
      </c>
      <c r="I23" s="1148">
        <f>'４（金銭出納簿・今年度）'!L121</f>
        <v>0</v>
      </c>
      <c r="J23" s="1166"/>
    </row>
    <row r="24" spans="1:12" ht="38.25" customHeight="1">
      <c r="A24" s="1092"/>
      <c r="B24" s="1102" t="s">
        <v>165</v>
      </c>
      <c r="C24" s="1117">
        <f t="shared" si="0"/>
        <v>0</v>
      </c>
      <c r="D24" s="1127">
        <f>'４（金銭出納簿・今年度）'!M117</f>
        <v>0</v>
      </c>
      <c r="E24" s="1140"/>
      <c r="F24" s="1148">
        <f>'４（金銭出納簿・今年度）'!M118</f>
        <v>0</v>
      </c>
      <c r="G24" s="1148">
        <f>'４（金銭出納簿・今年度）'!M119</f>
        <v>0</v>
      </c>
      <c r="H24" s="1148">
        <f>'４（金銭出納簿・今年度）'!M120</f>
        <v>0</v>
      </c>
      <c r="I24" s="1148">
        <f>'４（金銭出納簿・今年度）'!M121</f>
        <v>0</v>
      </c>
      <c r="J24" s="1168"/>
    </row>
    <row r="25" spans="1:12" ht="38.25" customHeight="1">
      <c r="A25" s="1092"/>
      <c r="B25" s="1102" t="s">
        <v>166</v>
      </c>
      <c r="C25" s="1117">
        <f t="shared" si="0"/>
        <v>0</v>
      </c>
      <c r="D25" s="1127">
        <f>'４（金銭出納簿・今年度）'!N117</f>
        <v>0</v>
      </c>
      <c r="E25" s="1140"/>
      <c r="F25" s="1148">
        <f>'４（金銭出納簿・今年度）'!N118</f>
        <v>0</v>
      </c>
      <c r="G25" s="1148">
        <f>'４（金銭出納簿・今年度）'!N119</f>
        <v>0</v>
      </c>
      <c r="H25" s="1148">
        <f>'４（金銭出納簿・今年度）'!N120</f>
        <v>0</v>
      </c>
      <c r="I25" s="1148">
        <f>'４（金銭出納簿・今年度）'!N121</f>
        <v>0</v>
      </c>
      <c r="J25" s="1168"/>
    </row>
    <row r="26" spans="1:12" ht="38.25" customHeight="1">
      <c r="A26" s="1092"/>
      <c r="B26" s="1102" t="s">
        <v>408</v>
      </c>
      <c r="C26" s="1117">
        <f t="shared" si="0"/>
        <v>0</v>
      </c>
      <c r="D26" s="1127">
        <f>'４（金銭出納簿・今年度）'!O117</f>
        <v>0</v>
      </c>
      <c r="E26" s="1140"/>
      <c r="F26" s="1148">
        <f>'４（金銭出納簿・今年度）'!O118</f>
        <v>0</v>
      </c>
      <c r="G26" s="1148">
        <f>'４（金銭出納簿・今年度）'!O119</f>
        <v>0</v>
      </c>
      <c r="H26" s="1148">
        <f>'４（金銭出納簿・今年度）'!O120</f>
        <v>0</v>
      </c>
      <c r="I26" s="1148">
        <f>'４（金銭出納簿・今年度）'!O121</f>
        <v>0</v>
      </c>
      <c r="J26" s="1168"/>
      <c r="K26" s="441"/>
    </row>
    <row r="27" spans="1:12" ht="38.25" customHeight="1">
      <c r="A27" s="1092"/>
      <c r="B27" s="1102" t="s">
        <v>169</v>
      </c>
      <c r="C27" s="1117">
        <f t="shared" si="0"/>
        <v>0</v>
      </c>
      <c r="D27" s="1127">
        <f>'４（金銭出納簿・今年度）'!P117</f>
        <v>0</v>
      </c>
      <c r="E27" s="1140"/>
      <c r="F27" s="1148">
        <f>'４（金銭出納簿・今年度）'!P118</f>
        <v>0</v>
      </c>
      <c r="G27" s="1148">
        <f>'４（金銭出納簿・今年度）'!P119</f>
        <v>0</v>
      </c>
      <c r="H27" s="1148">
        <f>'４（金銭出納簿・今年度）'!P120</f>
        <v>0</v>
      </c>
      <c r="I27" s="1148">
        <f>'４（金銭出納簿・今年度）'!P121</f>
        <v>0</v>
      </c>
      <c r="J27" s="1168"/>
    </row>
    <row r="28" spans="1:12" ht="38.25" customHeight="1">
      <c r="A28" s="1092"/>
      <c r="B28" s="1103" t="s">
        <v>17</v>
      </c>
      <c r="C28" s="1118">
        <f t="shared" si="0"/>
        <v>0</v>
      </c>
      <c r="D28" s="1129">
        <f>'４（金銭出納簿・今年度）'!Q117</f>
        <v>0</v>
      </c>
      <c r="E28" s="1141"/>
      <c r="F28" s="1152">
        <f>'４（金銭出納簿・今年度）'!Q118</f>
        <v>0</v>
      </c>
      <c r="G28" s="1152">
        <f>'４（金銭出納簿・今年度）'!Q119</f>
        <v>0</v>
      </c>
      <c r="H28" s="1152">
        <f>'４（金銭出納簿・今年度）'!Q120</f>
        <v>0</v>
      </c>
      <c r="I28" s="1152">
        <f>'４（金銭出納簿・今年度）'!Q121</f>
        <v>0</v>
      </c>
      <c r="J28" s="1169"/>
    </row>
    <row r="29" spans="1:12" ht="38.25" customHeight="1">
      <c r="A29" s="1093"/>
      <c r="B29" s="1106" t="s">
        <v>58</v>
      </c>
      <c r="C29" s="1121">
        <f t="shared" si="0"/>
        <v>0</v>
      </c>
      <c r="D29" s="1132">
        <f>SUM(D15:D28)</f>
        <v>0</v>
      </c>
      <c r="E29" s="1142"/>
      <c r="F29" s="1153">
        <f>SUM(F15:F28)</f>
        <v>0</v>
      </c>
      <c r="G29" s="1153">
        <f>SUM(G15:G28)</f>
        <v>0</v>
      </c>
      <c r="H29" s="1153">
        <f>SUM(H15:H28)</f>
        <v>0</v>
      </c>
      <c r="I29" s="1153">
        <f>SUM(I15:I28)</f>
        <v>0</v>
      </c>
      <c r="J29" s="1170"/>
    </row>
    <row r="30" spans="1:12" ht="38.25" customHeight="1">
      <c r="A30" s="1091" t="s">
        <v>171</v>
      </c>
      <c r="B30" s="1107"/>
      <c r="C30" s="1120">
        <f t="shared" si="0"/>
        <v>0</v>
      </c>
      <c r="D30" s="1131">
        <f>D14-D29</f>
        <v>0</v>
      </c>
      <c r="E30" s="1139"/>
      <c r="F30" s="1151">
        <f>F14-F29</f>
        <v>0</v>
      </c>
      <c r="G30" s="1151">
        <f>G14-G29</f>
        <v>0</v>
      </c>
      <c r="H30" s="1151">
        <f>H14-H29</f>
        <v>0</v>
      </c>
      <c r="I30" s="1151">
        <f>I14-I29</f>
        <v>0</v>
      </c>
      <c r="J30" s="1171" t="s">
        <v>572</v>
      </c>
      <c r="L30" s="1055" t="s">
        <v>192</v>
      </c>
    </row>
    <row r="31" spans="1:12" ht="38.25" customHeight="1">
      <c r="A31" s="1094"/>
      <c r="B31" s="1108" t="s">
        <v>172</v>
      </c>
      <c r="C31" s="1116">
        <f t="shared" si="0"/>
        <v>0</v>
      </c>
      <c r="D31" s="1133"/>
      <c r="E31" s="1140"/>
      <c r="F31" s="1154"/>
      <c r="G31" s="1154"/>
      <c r="H31" s="1154"/>
      <c r="I31" s="1154"/>
      <c r="J31" s="1172"/>
    </row>
    <row r="32" spans="1:12" ht="38.25" customHeight="1">
      <c r="A32" s="1094"/>
      <c r="B32" s="1109" t="s">
        <v>544</v>
      </c>
      <c r="C32" s="1116">
        <f t="shared" si="0"/>
        <v>0</v>
      </c>
      <c r="D32" s="1134"/>
      <c r="E32" s="1143"/>
      <c r="F32" s="1155"/>
      <c r="G32" s="1155"/>
      <c r="H32" s="1155"/>
      <c r="I32" s="1155"/>
      <c r="J32" s="1173"/>
    </row>
    <row r="33" spans="1:10" ht="38.25" customHeight="1">
      <c r="A33" s="1095"/>
      <c r="B33" s="1110" t="s">
        <v>740</v>
      </c>
      <c r="C33" s="1122">
        <f t="shared" si="0"/>
        <v>0</v>
      </c>
      <c r="D33" s="1135"/>
      <c r="E33" s="1144"/>
      <c r="F33" s="1144"/>
      <c r="G33" s="1144"/>
      <c r="H33" s="1144"/>
      <c r="I33" s="1144"/>
      <c r="J33" s="1174"/>
    </row>
    <row r="34" spans="1:10" ht="38.25" customHeight="1"/>
  </sheetData>
  <sheetProtection password="DD53" sheet="1" objects="1" scenarios="1" selectLockedCells="1"/>
  <mergeCells count="10">
    <mergeCell ref="A5:J5"/>
    <mergeCell ref="G6:J6"/>
    <mergeCell ref="E8:I8"/>
    <mergeCell ref="A30:B30"/>
    <mergeCell ref="A8:B9"/>
    <mergeCell ref="C8:C9"/>
    <mergeCell ref="D8:D9"/>
    <mergeCell ref="J8:J9"/>
    <mergeCell ref="A10:A14"/>
    <mergeCell ref="A15:A29"/>
  </mergeCells>
  <phoneticPr fontId="26"/>
  <printOptions horizontalCentered="1"/>
  <pageMargins left="0.39370078740157483" right="0.19685039370078741" top="0.39370078740157483" bottom="0.39370078740157483" header="0.31496062992125984" footer="0.31496062992125984"/>
  <pageSetup paperSize="9" scale="64" fitToWidth="1" fitToHeight="1" orientation="portrait" usePrinterDefaults="1" r:id="rId1"/>
  <headerFooter>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M73"/>
  <sheetViews>
    <sheetView view="pageBreakPreview" zoomScale="90" zoomScaleSheetLayoutView="90" workbookViewId="0">
      <selection activeCell="B1" sqref="B1"/>
    </sheetView>
  </sheetViews>
  <sheetFormatPr defaultColWidth="9" defaultRowHeight="13.2"/>
  <cols>
    <col min="1" max="1" width="25.59765625" style="1176" customWidth="1"/>
    <col min="2" max="2" width="8.8984375" style="1176" customWidth="1"/>
    <col min="3" max="3" width="10.69921875" style="1176" customWidth="1"/>
    <col min="4" max="4" width="4.8984375" style="1176" customWidth="1"/>
    <col min="5" max="5" width="10.69921875" style="1176" customWidth="1"/>
    <col min="6" max="6" width="4.8984375" style="1176" customWidth="1"/>
    <col min="7" max="7" width="10.69921875" style="1176" customWidth="1"/>
    <col min="8" max="8" width="4.8984375" style="1176" customWidth="1"/>
    <col min="9" max="9" width="10.69921875" style="1176" customWidth="1"/>
    <col min="10" max="10" width="4.8984375" style="1176" customWidth="1"/>
    <col min="11" max="11" width="10.69921875" style="1176" customWidth="1"/>
    <col min="12" max="12" width="4.8984375" style="1176" customWidth="1"/>
    <col min="13" max="16384" width="9" style="1176"/>
  </cols>
  <sheetData>
    <row r="1" spans="1:13" ht="21">
      <c r="A1" s="1178" t="s">
        <v>364</v>
      </c>
      <c r="B1" s="1204">
        <v>7</v>
      </c>
      <c r="C1" s="1216" t="s">
        <v>575</v>
      </c>
      <c r="D1" s="1235"/>
      <c r="E1" s="1235"/>
      <c r="F1" s="1235"/>
      <c r="G1" s="1235"/>
      <c r="H1" s="1235"/>
      <c r="I1" s="1235"/>
      <c r="J1" s="1235"/>
      <c r="K1" s="1235"/>
      <c r="L1" s="1235"/>
    </row>
    <row r="2" spans="1:13" ht="6" customHeight="1">
      <c r="A2" s="1179"/>
      <c r="B2" s="1179"/>
      <c r="C2" s="1179"/>
      <c r="D2" s="1179"/>
      <c r="E2" s="1179"/>
      <c r="F2" s="1179"/>
      <c r="G2" s="1179"/>
      <c r="H2" s="1179"/>
      <c r="I2" s="1179"/>
      <c r="J2" s="1179"/>
      <c r="K2" s="1179"/>
      <c r="L2" s="1179"/>
    </row>
    <row r="3" spans="1:13" ht="22.5" customHeight="1">
      <c r="A3" s="1179"/>
      <c r="B3" s="1179"/>
      <c r="C3" s="1179"/>
      <c r="D3" s="1179"/>
      <c r="E3" s="1179"/>
      <c r="F3" s="1179"/>
      <c r="G3" s="1084" t="s">
        <v>145</v>
      </c>
      <c r="H3" s="1096">
        <f>'2（収支報告書)'!B1</f>
        <v>0</v>
      </c>
      <c r="I3" s="1096"/>
      <c r="J3" s="1096"/>
      <c r="K3" s="1096"/>
      <c r="L3" s="1096"/>
      <c r="M3" s="1296"/>
    </row>
    <row r="4" spans="1:13" ht="22.5" customHeight="1">
      <c r="A4" s="1180"/>
      <c r="B4" s="1180"/>
      <c r="C4" s="1180"/>
      <c r="D4" s="1180"/>
      <c r="E4" s="1180"/>
      <c r="G4" s="1084" t="s">
        <v>102</v>
      </c>
      <c r="H4" s="1097">
        <f>'2（収支報告書)'!E6</f>
        <v>0</v>
      </c>
      <c r="I4" s="1097"/>
      <c r="J4" s="1097"/>
      <c r="K4" s="1097"/>
      <c r="L4" s="1097"/>
    </row>
    <row r="5" spans="1:13" ht="14.4">
      <c r="A5" s="1181"/>
      <c r="B5" s="1180"/>
      <c r="C5" s="1180"/>
      <c r="D5" s="1180"/>
      <c r="E5" s="1180"/>
    </row>
    <row r="6" spans="1:13" ht="14.4">
      <c r="A6" s="1055" t="s">
        <v>198</v>
      </c>
      <c r="B6" s="1055"/>
      <c r="C6" s="1055"/>
      <c r="D6" s="1055"/>
    </row>
    <row r="7" spans="1:13" ht="18" customHeight="1">
      <c r="A7" s="1182" t="s">
        <v>441</v>
      </c>
      <c r="B7" s="1205"/>
      <c r="C7" s="1217">
        <f>SUM(C8:C13)</f>
        <v>0</v>
      </c>
      <c r="D7" s="1236" t="s">
        <v>147</v>
      </c>
      <c r="E7" s="1245" t="s">
        <v>741</v>
      </c>
      <c r="F7" s="1255"/>
      <c r="G7" s="1255"/>
      <c r="H7" s="1255"/>
      <c r="I7" s="1255"/>
      <c r="J7" s="1255"/>
      <c r="K7" s="1255"/>
      <c r="L7" s="1255"/>
    </row>
    <row r="8" spans="1:13" ht="18" customHeight="1">
      <c r="A8" s="1183" t="s">
        <v>195</v>
      </c>
      <c r="B8" s="1206"/>
      <c r="C8" s="1218"/>
      <c r="D8" s="1237" t="s">
        <v>147</v>
      </c>
      <c r="E8" s="1245"/>
      <c r="F8" s="1255"/>
      <c r="G8" s="1255"/>
      <c r="H8" s="1255"/>
      <c r="I8" s="1255"/>
      <c r="J8" s="1255"/>
      <c r="K8" s="1255"/>
      <c r="L8" s="1255"/>
    </row>
    <row r="9" spans="1:13" ht="18" customHeight="1">
      <c r="A9" s="1184" t="s">
        <v>4</v>
      </c>
      <c r="B9" s="1207"/>
      <c r="C9" s="1219"/>
      <c r="D9" s="1238" t="s">
        <v>147</v>
      </c>
      <c r="E9" s="1245"/>
      <c r="F9" s="1255"/>
      <c r="G9" s="1255"/>
      <c r="H9" s="1255"/>
      <c r="I9" s="1255"/>
      <c r="J9" s="1255"/>
      <c r="K9" s="1255"/>
      <c r="L9" s="1255"/>
    </row>
    <row r="10" spans="1:13" ht="18" customHeight="1">
      <c r="A10" s="1185" t="s">
        <v>329</v>
      </c>
      <c r="B10" s="1208"/>
      <c r="C10" s="1220"/>
      <c r="D10" s="1238" t="s">
        <v>147</v>
      </c>
    </row>
    <row r="11" spans="1:13" ht="18" customHeight="1">
      <c r="A11" s="1184" t="s">
        <v>537</v>
      </c>
      <c r="B11" s="1207"/>
      <c r="C11" s="1220"/>
      <c r="D11" s="1238" t="s">
        <v>147</v>
      </c>
    </row>
    <row r="12" spans="1:13" ht="18" customHeight="1">
      <c r="A12" s="1184" t="s">
        <v>463</v>
      </c>
      <c r="B12" s="1207"/>
      <c r="C12" s="1220"/>
      <c r="D12" s="1238" t="s">
        <v>147</v>
      </c>
    </row>
    <row r="13" spans="1:13" ht="18" customHeight="1">
      <c r="A13" s="1184" t="s">
        <v>538</v>
      </c>
      <c r="B13" s="1207"/>
      <c r="C13" s="1221"/>
      <c r="D13" s="1238" t="s">
        <v>147</v>
      </c>
    </row>
    <row r="14" spans="1:13" ht="18" customHeight="1">
      <c r="A14" s="1186"/>
      <c r="B14" s="1186"/>
      <c r="C14" s="1222"/>
      <c r="D14" s="1239"/>
      <c r="E14" s="1246"/>
      <c r="F14" s="1246"/>
      <c r="G14" s="1246"/>
      <c r="H14" s="1246"/>
      <c r="I14" s="1246"/>
      <c r="J14" s="1246"/>
      <c r="K14" s="1246"/>
      <c r="L14" s="1246"/>
    </row>
    <row r="15" spans="1:13" ht="18" customHeight="1">
      <c r="A15" s="1186"/>
      <c r="B15" s="1186"/>
      <c r="C15" s="1222"/>
      <c r="D15" s="1239"/>
      <c r="E15" s="1246"/>
      <c r="F15" s="1246"/>
      <c r="G15" s="1246"/>
      <c r="H15" s="1246"/>
      <c r="I15" s="1246"/>
      <c r="J15" s="1246"/>
      <c r="K15" s="1246"/>
      <c r="L15" s="1246"/>
    </row>
    <row r="16" spans="1:13" ht="14.4">
      <c r="A16" s="7" t="s">
        <v>706</v>
      </c>
      <c r="B16" s="7"/>
      <c r="C16" s="1055"/>
      <c r="D16" s="1055"/>
    </row>
    <row r="17" spans="1:13" ht="18" customHeight="1">
      <c r="A17" s="1182" t="s">
        <v>51</v>
      </c>
      <c r="B17" s="1205"/>
      <c r="C17" s="1217">
        <f>SUM(C18:C23)</f>
        <v>0</v>
      </c>
      <c r="D17" s="1236" t="s">
        <v>147</v>
      </c>
      <c r="E17" s="1247" t="s">
        <v>54</v>
      </c>
      <c r="F17" s="1256"/>
      <c r="G17" s="1256"/>
      <c r="H17" s="1256"/>
      <c r="I17" s="1256"/>
      <c r="J17" s="1256"/>
      <c r="K17" s="1256"/>
      <c r="L17" s="1282"/>
    </row>
    <row r="18" spans="1:13" ht="18" customHeight="1">
      <c r="A18" s="1183" t="s">
        <v>195</v>
      </c>
      <c r="B18" s="1206"/>
      <c r="C18" s="1218"/>
      <c r="D18" s="1237" t="s">
        <v>147</v>
      </c>
      <c r="E18" s="1248" t="s">
        <v>160</v>
      </c>
      <c r="F18" s="1257"/>
      <c r="G18" s="1257"/>
      <c r="H18" s="1257"/>
      <c r="I18" s="1257"/>
      <c r="J18" s="1257"/>
      <c r="K18" s="1257"/>
      <c r="L18" s="1283"/>
      <c r="M18" s="1296"/>
    </row>
    <row r="19" spans="1:13" ht="18" customHeight="1">
      <c r="A19" s="1184" t="s">
        <v>4</v>
      </c>
      <c r="B19" s="1207"/>
      <c r="C19" s="1219"/>
      <c r="D19" s="1238" t="s">
        <v>147</v>
      </c>
      <c r="E19" s="1249"/>
      <c r="F19" s="1258"/>
      <c r="G19" s="1258"/>
      <c r="H19" s="1258"/>
      <c r="I19" s="1258"/>
      <c r="J19" s="1258"/>
      <c r="K19" s="1258"/>
      <c r="L19" s="1284"/>
    </row>
    <row r="20" spans="1:13" ht="18" customHeight="1">
      <c r="A20" s="1185" t="s">
        <v>329</v>
      </c>
      <c r="B20" s="1208"/>
      <c r="C20" s="1220"/>
      <c r="D20" s="1238" t="s">
        <v>147</v>
      </c>
      <c r="E20" s="1250"/>
      <c r="F20" s="1259"/>
      <c r="G20" s="1259"/>
      <c r="H20" s="1259"/>
      <c r="I20" s="1259"/>
      <c r="J20" s="1259"/>
      <c r="K20" s="1259"/>
      <c r="L20" s="1285"/>
    </row>
    <row r="21" spans="1:13" ht="18" customHeight="1">
      <c r="A21" s="1184" t="s">
        <v>537</v>
      </c>
      <c r="B21" s="1207"/>
      <c r="C21" s="1220"/>
      <c r="D21" s="1238" t="s">
        <v>147</v>
      </c>
      <c r="E21" s="1250"/>
      <c r="F21" s="1259"/>
      <c r="G21" s="1259"/>
      <c r="H21" s="1259"/>
      <c r="I21" s="1259"/>
      <c r="J21" s="1259"/>
      <c r="K21" s="1259"/>
      <c r="L21" s="1285"/>
    </row>
    <row r="22" spans="1:13" ht="18" customHeight="1">
      <c r="A22" s="1184" t="s">
        <v>463</v>
      </c>
      <c r="B22" s="1207"/>
      <c r="C22" s="1220"/>
      <c r="D22" s="1238" t="s">
        <v>147</v>
      </c>
      <c r="E22" s="1250"/>
      <c r="F22" s="1259"/>
      <c r="G22" s="1259"/>
      <c r="H22" s="1259"/>
      <c r="I22" s="1259"/>
      <c r="J22" s="1259"/>
      <c r="K22" s="1259"/>
      <c r="L22" s="1285"/>
    </row>
    <row r="23" spans="1:13" ht="18" customHeight="1">
      <c r="A23" s="1184" t="s">
        <v>538</v>
      </c>
      <c r="B23" s="1207"/>
      <c r="C23" s="1221"/>
      <c r="D23" s="1238" t="s">
        <v>147</v>
      </c>
      <c r="E23" s="1250"/>
      <c r="F23" s="1259"/>
      <c r="G23" s="1259"/>
      <c r="H23" s="1259"/>
      <c r="I23" s="1259"/>
      <c r="J23" s="1259"/>
      <c r="K23" s="1259"/>
      <c r="L23" s="1285"/>
    </row>
    <row r="24" spans="1:13" ht="18" customHeight="1">
      <c r="A24" s="1186"/>
      <c r="B24" s="1186"/>
      <c r="C24" s="1222"/>
      <c r="D24" s="1239"/>
      <c r="E24" s="1251"/>
      <c r="F24" s="1251"/>
      <c r="G24" s="1251"/>
      <c r="H24" s="1251"/>
    </row>
    <row r="25" spans="1:13" s="1177" customFormat="1" ht="18" customHeight="1">
      <c r="A25" s="1187"/>
      <c r="B25" s="1187"/>
      <c r="C25" s="1223"/>
      <c r="D25" s="1223"/>
      <c r="E25" s="1223"/>
      <c r="F25" s="1223"/>
    </row>
    <row r="26" spans="1:13" s="1055" customFormat="1" ht="18" customHeight="1">
      <c r="A26" s="7" t="s">
        <v>545</v>
      </c>
      <c r="B26" s="7"/>
    </row>
    <row r="27" spans="1:13" s="1055" customFormat="1" ht="18" customHeight="1">
      <c r="A27" s="1188" t="s">
        <v>371</v>
      </c>
      <c r="B27" s="1209"/>
      <c r="C27" s="1224">
        <v>7</v>
      </c>
      <c r="D27" s="1240" t="s">
        <v>132</v>
      </c>
      <c r="E27" s="1224">
        <v>8</v>
      </c>
      <c r="F27" s="1240" t="s">
        <v>132</v>
      </c>
      <c r="G27" s="1224">
        <v>9</v>
      </c>
      <c r="H27" s="1240" t="s">
        <v>132</v>
      </c>
      <c r="I27" s="1224">
        <v>10</v>
      </c>
      <c r="J27" s="1240" t="s">
        <v>132</v>
      </c>
      <c r="K27" s="1224">
        <v>11</v>
      </c>
      <c r="L27" s="1240" t="s">
        <v>132</v>
      </c>
    </row>
    <row r="28" spans="1:13" s="1055" customFormat="1" ht="18" customHeight="1">
      <c r="A28" s="1183" t="s">
        <v>195</v>
      </c>
      <c r="B28" s="1206"/>
      <c r="C28" s="1225"/>
      <c r="D28" s="1237" t="s">
        <v>147</v>
      </c>
      <c r="E28" s="1225"/>
      <c r="F28" s="1237" t="s">
        <v>147</v>
      </c>
      <c r="G28" s="1225"/>
      <c r="H28" s="1237" t="s">
        <v>147</v>
      </c>
      <c r="I28" s="1225"/>
      <c r="J28" s="1237" t="s">
        <v>147</v>
      </c>
      <c r="K28" s="1225"/>
      <c r="L28" s="1237" t="s">
        <v>147</v>
      </c>
    </row>
    <row r="29" spans="1:13" s="1055" customFormat="1" ht="18" customHeight="1">
      <c r="A29" s="1184" t="s">
        <v>4</v>
      </c>
      <c r="B29" s="1207"/>
      <c r="C29" s="1219"/>
      <c r="D29" s="1238" t="s">
        <v>147</v>
      </c>
      <c r="E29" s="1219"/>
      <c r="F29" s="1238" t="s">
        <v>147</v>
      </c>
      <c r="G29" s="1219"/>
      <c r="H29" s="1238" t="s">
        <v>147</v>
      </c>
      <c r="I29" s="1219"/>
      <c r="J29" s="1238" t="s">
        <v>147</v>
      </c>
      <c r="K29" s="1219"/>
      <c r="L29" s="1238" t="s">
        <v>147</v>
      </c>
    </row>
    <row r="30" spans="1:13" s="1055" customFormat="1" ht="18" customHeight="1">
      <c r="A30" s="1185" t="s">
        <v>329</v>
      </c>
      <c r="B30" s="1208"/>
      <c r="C30" s="1225"/>
      <c r="D30" s="1238" t="s">
        <v>147</v>
      </c>
      <c r="E30" s="1225"/>
      <c r="F30" s="1238" t="s">
        <v>147</v>
      </c>
      <c r="G30" s="1225"/>
      <c r="H30" s="1238" t="s">
        <v>147</v>
      </c>
      <c r="I30" s="1225"/>
      <c r="J30" s="1238" t="s">
        <v>147</v>
      </c>
      <c r="K30" s="1225"/>
      <c r="L30" s="1238" t="s">
        <v>147</v>
      </c>
    </row>
    <row r="31" spans="1:13" s="1055" customFormat="1" ht="18" customHeight="1">
      <c r="A31" s="1184" t="s">
        <v>537</v>
      </c>
      <c r="B31" s="1207"/>
      <c r="C31" s="1225"/>
      <c r="D31" s="1238" t="s">
        <v>147</v>
      </c>
      <c r="E31" s="1225"/>
      <c r="F31" s="1238" t="s">
        <v>147</v>
      </c>
      <c r="G31" s="1225"/>
      <c r="H31" s="1238" t="s">
        <v>147</v>
      </c>
      <c r="I31" s="1225"/>
      <c r="J31" s="1238" t="s">
        <v>147</v>
      </c>
      <c r="K31" s="1225"/>
      <c r="L31" s="1238" t="s">
        <v>147</v>
      </c>
    </row>
    <row r="32" spans="1:13" s="1055" customFormat="1" ht="18" customHeight="1">
      <c r="A32" s="1184" t="s">
        <v>463</v>
      </c>
      <c r="B32" s="1207"/>
      <c r="C32" s="1225"/>
      <c r="D32" s="1238" t="s">
        <v>147</v>
      </c>
      <c r="E32" s="1225"/>
      <c r="F32" s="1238" t="s">
        <v>147</v>
      </c>
      <c r="G32" s="1225"/>
      <c r="H32" s="1238" t="s">
        <v>147</v>
      </c>
      <c r="I32" s="1225"/>
      <c r="J32" s="1238" t="s">
        <v>147</v>
      </c>
      <c r="K32" s="1225"/>
      <c r="L32" s="1238" t="s">
        <v>147</v>
      </c>
    </row>
    <row r="33" spans="1:13" s="1055" customFormat="1" ht="18" customHeight="1">
      <c r="A33" s="1189" t="s">
        <v>538</v>
      </c>
      <c r="B33" s="1210"/>
      <c r="C33" s="1226"/>
      <c r="D33" s="1240" t="s">
        <v>147</v>
      </c>
      <c r="E33" s="1226"/>
      <c r="F33" s="1240" t="s">
        <v>147</v>
      </c>
      <c r="G33" s="1226"/>
      <c r="H33" s="1240" t="s">
        <v>147</v>
      </c>
      <c r="I33" s="1226"/>
      <c r="J33" s="1240" t="s">
        <v>147</v>
      </c>
      <c r="K33" s="1226"/>
      <c r="L33" s="1240" t="s">
        <v>147</v>
      </c>
    </row>
    <row r="34" spans="1:13" s="1055" customFormat="1" ht="18" customHeight="1">
      <c r="A34" s="1190" t="s">
        <v>137</v>
      </c>
      <c r="B34" s="1211"/>
      <c r="C34" s="1227">
        <f>SUM(C28:C33)</f>
        <v>0</v>
      </c>
      <c r="D34" s="1241" t="s">
        <v>147</v>
      </c>
      <c r="E34" s="1227">
        <f>SUM(C34,E28:E33)</f>
        <v>0</v>
      </c>
      <c r="F34" s="1241" t="s">
        <v>147</v>
      </c>
      <c r="G34" s="1227">
        <f>SUM(E34,G28:G33)</f>
        <v>0</v>
      </c>
      <c r="H34" s="1241" t="s">
        <v>147</v>
      </c>
      <c r="I34" s="1227">
        <f>SUM(G34,I28:I33)</f>
        <v>0</v>
      </c>
      <c r="J34" s="1241" t="s">
        <v>147</v>
      </c>
      <c r="K34" s="1227">
        <f>SUM(I34,K28:K33)</f>
        <v>0</v>
      </c>
      <c r="L34" s="1241" t="s">
        <v>147</v>
      </c>
    </row>
    <row r="35" spans="1:13" s="1055" customFormat="1" ht="18" customHeight="1">
      <c r="A35" s="1191"/>
      <c r="B35" s="1191"/>
      <c r="C35" s="1228"/>
      <c r="D35" s="1242"/>
      <c r="E35" s="1228"/>
      <c r="F35" s="1242"/>
      <c r="G35" s="1228"/>
      <c r="H35" s="1242"/>
      <c r="I35" s="1228"/>
      <c r="J35" s="1242"/>
      <c r="K35" s="1228"/>
      <c r="L35" s="1242"/>
    </row>
    <row r="36" spans="1:13" s="1055" customFormat="1" ht="18" customHeight="1">
      <c r="A36" s="1192" t="s">
        <v>576</v>
      </c>
      <c r="B36" s="1192"/>
      <c r="C36" s="1229" t="s">
        <v>235</v>
      </c>
      <c r="D36" s="1229"/>
      <c r="E36" s="1229" t="s">
        <v>531</v>
      </c>
      <c r="F36" s="1229"/>
      <c r="G36" s="1261" t="s">
        <v>152</v>
      </c>
      <c r="H36" s="1272"/>
      <c r="I36" s="1272"/>
      <c r="J36" s="1272"/>
      <c r="K36" s="1272"/>
      <c r="L36" s="1286"/>
    </row>
    <row r="37" spans="1:13" s="1055" customFormat="1" ht="18" customHeight="1">
      <c r="A37" s="1193" t="s">
        <v>212</v>
      </c>
      <c r="B37" s="1193"/>
      <c r="C37" s="1225"/>
      <c r="D37" s="1237" t="s">
        <v>147</v>
      </c>
      <c r="E37" s="1231">
        <f>C34-C37</f>
        <v>0</v>
      </c>
      <c r="F37" s="1237" t="s">
        <v>147</v>
      </c>
      <c r="G37" s="1262"/>
      <c r="H37" s="1273"/>
      <c r="I37" s="1273"/>
      <c r="J37" s="1273"/>
      <c r="K37" s="1273"/>
      <c r="L37" s="1287"/>
      <c r="M37" s="1296"/>
    </row>
    <row r="38" spans="1:13" s="1055" customFormat="1" ht="18" customHeight="1">
      <c r="A38" s="1194" t="s">
        <v>461</v>
      </c>
      <c r="B38" s="1194"/>
      <c r="C38" s="1221"/>
      <c r="D38" s="1238" t="s">
        <v>147</v>
      </c>
      <c r="E38" s="1252">
        <f>SUM(E28:E33,E37)-C38</f>
        <v>0</v>
      </c>
      <c r="F38" s="1238" t="s">
        <v>147</v>
      </c>
      <c r="G38" s="1250"/>
      <c r="H38" s="1259"/>
      <c r="I38" s="1259"/>
      <c r="J38" s="1259"/>
      <c r="K38" s="1259"/>
      <c r="L38" s="1285"/>
    </row>
    <row r="39" spans="1:13" s="1055" customFormat="1" ht="18" customHeight="1">
      <c r="A39" s="1194" t="s">
        <v>455</v>
      </c>
      <c r="B39" s="1194"/>
      <c r="C39" s="1221"/>
      <c r="D39" s="1238" t="s">
        <v>147</v>
      </c>
      <c r="E39" s="1252">
        <f>SUM(G28:G33,E38)-C39</f>
        <v>0</v>
      </c>
      <c r="F39" s="1238" t="s">
        <v>147</v>
      </c>
      <c r="G39" s="1250"/>
      <c r="H39" s="1259"/>
      <c r="I39" s="1259"/>
      <c r="J39" s="1259"/>
      <c r="K39" s="1259"/>
      <c r="L39" s="1285"/>
    </row>
    <row r="40" spans="1:13" s="1055" customFormat="1" ht="18" customHeight="1">
      <c r="A40" s="1194" t="s">
        <v>546</v>
      </c>
      <c r="B40" s="1194"/>
      <c r="C40" s="1221"/>
      <c r="D40" s="1238" t="s">
        <v>147</v>
      </c>
      <c r="E40" s="1252">
        <f>SUM(I28:I33,E39)-C40</f>
        <v>0</v>
      </c>
      <c r="F40" s="1238" t="s">
        <v>147</v>
      </c>
      <c r="G40" s="1250"/>
      <c r="H40" s="1259"/>
      <c r="I40" s="1259"/>
      <c r="J40" s="1259"/>
      <c r="K40" s="1259"/>
      <c r="L40" s="1285"/>
    </row>
    <row r="41" spans="1:13" s="1055" customFormat="1" ht="18" customHeight="1">
      <c r="A41" s="1195" t="s">
        <v>547</v>
      </c>
      <c r="B41" s="1195"/>
      <c r="C41" s="1230"/>
      <c r="D41" s="1236" t="s">
        <v>147</v>
      </c>
      <c r="E41" s="1253">
        <f>SUM(K28:K33,E40)-C41</f>
        <v>0</v>
      </c>
      <c r="F41" s="1236" t="s">
        <v>147</v>
      </c>
      <c r="G41" s="1263"/>
      <c r="H41" s="1274"/>
      <c r="I41" s="1274"/>
      <c r="J41" s="1274"/>
      <c r="K41" s="1274"/>
      <c r="L41" s="1288"/>
    </row>
    <row r="42" spans="1:13" s="1055" customFormat="1" ht="18" customHeight="1">
      <c r="A42" s="1193" t="s">
        <v>157</v>
      </c>
      <c r="B42" s="1193"/>
      <c r="C42" s="1231">
        <f>SUM(C37:C41)</f>
        <v>0</v>
      </c>
      <c r="D42" s="1237" t="s">
        <v>147</v>
      </c>
      <c r="E42" s="1254"/>
      <c r="F42" s="1237"/>
      <c r="G42" s="1264"/>
      <c r="H42" s="1275"/>
      <c r="I42" s="1275"/>
      <c r="J42" s="1275"/>
      <c r="K42" s="1275"/>
      <c r="L42" s="1289"/>
    </row>
    <row r="43" spans="1:13" s="1055" customFormat="1" ht="18" customHeight="1">
      <c r="A43" s="1196"/>
      <c r="B43" s="1196"/>
      <c r="C43" s="1228"/>
      <c r="D43" s="1242"/>
      <c r="E43" s="1228"/>
      <c r="F43" s="1242"/>
      <c r="G43" s="1265"/>
      <c r="H43" s="1265"/>
      <c r="I43" s="1265"/>
      <c r="J43" s="1265"/>
      <c r="K43" s="1265"/>
      <c r="L43" s="1265"/>
    </row>
    <row r="44" spans="1:13" s="1055" customFormat="1" ht="18" customHeight="1">
      <c r="A44" s="1197"/>
      <c r="B44" s="1212"/>
      <c r="C44" s="1222"/>
      <c r="D44" s="1239"/>
      <c r="E44" s="1222"/>
      <c r="F44" s="1239"/>
      <c r="G44" s="1266"/>
      <c r="H44" s="1266"/>
      <c r="I44" s="1266"/>
      <c r="J44" s="1266"/>
      <c r="K44" s="1222"/>
      <c r="L44" s="1239"/>
    </row>
    <row r="45" spans="1:13" s="1055" customFormat="1" ht="18" customHeight="1">
      <c r="A45" s="1188" t="s">
        <v>736</v>
      </c>
      <c r="B45" s="1209"/>
      <c r="C45" s="1224">
        <v>7</v>
      </c>
      <c r="D45" s="1240" t="s">
        <v>132</v>
      </c>
      <c r="E45" s="1224">
        <v>8</v>
      </c>
      <c r="F45" s="1240" t="s">
        <v>132</v>
      </c>
      <c r="G45" s="1224">
        <v>9</v>
      </c>
      <c r="H45" s="1240" t="s">
        <v>132</v>
      </c>
      <c r="I45" s="1224">
        <v>10</v>
      </c>
      <c r="J45" s="1240" t="s">
        <v>132</v>
      </c>
      <c r="K45" s="1224">
        <v>11</v>
      </c>
      <c r="L45" s="1240" t="s">
        <v>132</v>
      </c>
    </row>
    <row r="46" spans="1:13" s="1055" customFormat="1" ht="18" customHeight="1">
      <c r="A46" s="1183" t="s">
        <v>195</v>
      </c>
      <c r="B46" s="1206"/>
      <c r="C46" s="1225"/>
      <c r="D46" s="1237" t="s">
        <v>147</v>
      </c>
      <c r="E46" s="1225"/>
      <c r="F46" s="1237" t="s">
        <v>147</v>
      </c>
      <c r="G46" s="1225"/>
      <c r="H46" s="1237" t="s">
        <v>147</v>
      </c>
      <c r="I46" s="1225"/>
      <c r="J46" s="1237" t="s">
        <v>147</v>
      </c>
      <c r="K46" s="1225"/>
      <c r="L46" s="1237" t="s">
        <v>147</v>
      </c>
    </row>
    <row r="47" spans="1:13" s="1055" customFormat="1" ht="18" customHeight="1">
      <c r="A47" s="1184" t="s">
        <v>4</v>
      </c>
      <c r="B47" s="1207"/>
      <c r="C47" s="1219"/>
      <c r="D47" s="1238" t="s">
        <v>147</v>
      </c>
      <c r="E47" s="1219"/>
      <c r="F47" s="1238" t="s">
        <v>147</v>
      </c>
      <c r="G47" s="1219"/>
      <c r="H47" s="1238" t="s">
        <v>147</v>
      </c>
      <c r="I47" s="1219"/>
      <c r="J47" s="1238" t="s">
        <v>147</v>
      </c>
      <c r="K47" s="1219"/>
      <c r="L47" s="1238" t="s">
        <v>147</v>
      </c>
    </row>
    <row r="48" spans="1:13" s="1055" customFormat="1" ht="18" customHeight="1">
      <c r="A48" s="1185" t="s">
        <v>437</v>
      </c>
      <c r="B48" s="1208"/>
      <c r="C48" s="1225"/>
      <c r="D48" s="1238" t="s">
        <v>147</v>
      </c>
      <c r="E48" s="1225"/>
      <c r="F48" s="1238" t="s">
        <v>147</v>
      </c>
      <c r="G48" s="1225"/>
      <c r="H48" s="1238" t="s">
        <v>147</v>
      </c>
      <c r="I48" s="1225"/>
      <c r="J48" s="1238" t="s">
        <v>147</v>
      </c>
      <c r="K48" s="1225"/>
      <c r="L48" s="1238" t="s">
        <v>147</v>
      </c>
    </row>
    <row r="49" spans="1:13" s="1055" customFormat="1" ht="18" customHeight="1">
      <c r="A49" s="1184" t="s">
        <v>537</v>
      </c>
      <c r="B49" s="1207"/>
      <c r="C49" s="1225"/>
      <c r="D49" s="1238" t="s">
        <v>147</v>
      </c>
      <c r="E49" s="1225"/>
      <c r="F49" s="1238" t="s">
        <v>147</v>
      </c>
      <c r="G49" s="1225"/>
      <c r="H49" s="1238" t="s">
        <v>147</v>
      </c>
      <c r="I49" s="1225"/>
      <c r="J49" s="1238" t="s">
        <v>147</v>
      </c>
      <c r="K49" s="1225"/>
      <c r="L49" s="1238" t="s">
        <v>147</v>
      </c>
    </row>
    <row r="50" spans="1:13" s="1055" customFormat="1" ht="18" customHeight="1">
      <c r="A50" s="1184" t="s">
        <v>463</v>
      </c>
      <c r="B50" s="1207"/>
      <c r="C50" s="1225"/>
      <c r="D50" s="1238" t="s">
        <v>147</v>
      </c>
      <c r="E50" s="1225"/>
      <c r="F50" s="1238" t="s">
        <v>147</v>
      </c>
      <c r="G50" s="1225"/>
      <c r="H50" s="1238" t="s">
        <v>147</v>
      </c>
      <c r="I50" s="1225"/>
      <c r="J50" s="1238" t="s">
        <v>147</v>
      </c>
      <c r="K50" s="1225"/>
      <c r="L50" s="1238" t="s">
        <v>147</v>
      </c>
    </row>
    <row r="51" spans="1:13" s="1055" customFormat="1" ht="18" customHeight="1">
      <c r="A51" s="1198" t="s">
        <v>538</v>
      </c>
      <c r="B51" s="1213"/>
      <c r="C51" s="1232"/>
      <c r="D51" s="1243" t="s">
        <v>147</v>
      </c>
      <c r="E51" s="1232"/>
      <c r="F51" s="1243" t="s">
        <v>147</v>
      </c>
      <c r="G51" s="1232"/>
      <c r="H51" s="1243" t="s">
        <v>147</v>
      </c>
      <c r="I51" s="1232"/>
      <c r="J51" s="1243" t="s">
        <v>147</v>
      </c>
      <c r="K51" s="1232"/>
      <c r="L51" s="1243" t="s">
        <v>147</v>
      </c>
    </row>
    <row r="52" spans="1:13" s="1055" customFormat="1" ht="18" customHeight="1">
      <c r="A52" s="1199" t="s">
        <v>137</v>
      </c>
      <c r="B52" s="1214"/>
      <c r="C52" s="1233">
        <f>SUM(C46:C51)</f>
        <v>0</v>
      </c>
      <c r="D52" s="1244" t="s">
        <v>147</v>
      </c>
      <c r="E52" s="1233">
        <f>SUM(C52,E46:E51)</f>
        <v>0</v>
      </c>
      <c r="F52" s="1244" t="s">
        <v>147</v>
      </c>
      <c r="G52" s="1233">
        <f>SUM(E52,G46:G51)</f>
        <v>0</v>
      </c>
      <c r="H52" s="1244" t="s">
        <v>147</v>
      </c>
      <c r="I52" s="1233">
        <f>SUM(G52,I46:I51)</f>
        <v>0</v>
      </c>
      <c r="J52" s="1244" t="s">
        <v>147</v>
      </c>
      <c r="K52" s="1233">
        <f>SUM(I52,K46:K51)</f>
        <v>0</v>
      </c>
      <c r="L52" s="1244" t="s">
        <v>147</v>
      </c>
    </row>
    <row r="53" spans="1:13" s="1055" customFormat="1" ht="18" customHeight="1">
      <c r="A53" s="7"/>
      <c r="B53" s="7"/>
      <c r="F53" s="1260"/>
      <c r="G53" s="1260"/>
      <c r="H53" s="1260"/>
    </row>
    <row r="54" spans="1:13" s="1055" customFormat="1" ht="18" customHeight="1">
      <c r="A54" s="1192" t="s">
        <v>742</v>
      </c>
      <c r="B54" s="1192"/>
      <c r="C54" s="1229" t="s">
        <v>150</v>
      </c>
      <c r="D54" s="1229"/>
      <c r="E54" s="1229" t="s">
        <v>531</v>
      </c>
      <c r="F54" s="1229"/>
      <c r="G54" s="1261" t="s">
        <v>152</v>
      </c>
      <c r="H54" s="1272"/>
      <c r="I54" s="1272"/>
      <c r="J54" s="1272"/>
      <c r="K54" s="1272"/>
      <c r="L54" s="1286"/>
    </row>
    <row r="55" spans="1:13" s="1055" customFormat="1" ht="18" customHeight="1">
      <c r="A55" s="1193" t="s">
        <v>212</v>
      </c>
      <c r="B55" s="1193"/>
      <c r="C55" s="1225"/>
      <c r="D55" s="1237" t="s">
        <v>400</v>
      </c>
      <c r="E55" s="1231">
        <f>C52-C55</f>
        <v>0</v>
      </c>
      <c r="F55" s="1237" t="s">
        <v>400</v>
      </c>
      <c r="G55" s="1267"/>
      <c r="H55" s="1276"/>
      <c r="I55" s="1276"/>
      <c r="J55" s="1276"/>
      <c r="K55" s="1276"/>
      <c r="L55" s="1290"/>
      <c r="M55" s="1296"/>
    </row>
    <row r="56" spans="1:13" s="1055" customFormat="1" ht="18" customHeight="1">
      <c r="A56" s="1194" t="s">
        <v>461</v>
      </c>
      <c r="B56" s="1194"/>
      <c r="C56" s="1221"/>
      <c r="D56" s="1238" t="s">
        <v>400</v>
      </c>
      <c r="E56" s="1252">
        <f>SUM(E46:E51,E55)-C56</f>
        <v>0</v>
      </c>
      <c r="F56" s="1238" t="s">
        <v>400</v>
      </c>
      <c r="G56" s="1268"/>
      <c r="H56" s="1277"/>
      <c r="I56" s="1277"/>
      <c r="J56" s="1277"/>
      <c r="K56" s="1277"/>
      <c r="L56" s="1291"/>
    </row>
    <row r="57" spans="1:13" s="1055" customFormat="1" ht="18" customHeight="1">
      <c r="A57" s="1194" t="s">
        <v>455</v>
      </c>
      <c r="B57" s="1194"/>
      <c r="C57" s="1221"/>
      <c r="D57" s="1238" t="s">
        <v>400</v>
      </c>
      <c r="E57" s="1252">
        <f>SUM(G46:G51,E56)-C57</f>
        <v>0</v>
      </c>
      <c r="F57" s="1238" t="s">
        <v>400</v>
      </c>
      <c r="G57" s="1268"/>
      <c r="H57" s="1277"/>
      <c r="I57" s="1277"/>
      <c r="J57" s="1277"/>
      <c r="K57" s="1277"/>
      <c r="L57" s="1291"/>
    </row>
    <row r="58" spans="1:13" s="1055" customFormat="1" ht="18" customHeight="1">
      <c r="A58" s="1194" t="s">
        <v>546</v>
      </c>
      <c r="B58" s="1194"/>
      <c r="C58" s="1221"/>
      <c r="D58" s="1238" t="s">
        <v>400</v>
      </c>
      <c r="E58" s="1252">
        <f>SUM(I46:I51,E57)-C58</f>
        <v>0</v>
      </c>
      <c r="F58" s="1238" t="s">
        <v>400</v>
      </c>
      <c r="G58" s="1268"/>
      <c r="H58" s="1277"/>
      <c r="I58" s="1277"/>
      <c r="J58" s="1277"/>
      <c r="K58" s="1277"/>
      <c r="L58" s="1291"/>
    </row>
    <row r="59" spans="1:13" s="1055" customFormat="1" ht="18" customHeight="1">
      <c r="A59" s="1195" t="s">
        <v>547</v>
      </c>
      <c r="B59" s="1195"/>
      <c r="C59" s="1230"/>
      <c r="D59" s="1236" t="s">
        <v>400</v>
      </c>
      <c r="E59" s="1253">
        <f>SUM(K46:K51,E58)-C59</f>
        <v>0</v>
      </c>
      <c r="F59" s="1236" t="s">
        <v>400</v>
      </c>
      <c r="G59" s="1269"/>
      <c r="H59" s="1278"/>
      <c r="I59" s="1278"/>
      <c r="J59" s="1278"/>
      <c r="K59" s="1278"/>
      <c r="L59" s="1292"/>
    </row>
    <row r="60" spans="1:13" s="1055" customFormat="1" ht="18" customHeight="1">
      <c r="A60" s="1193" t="s">
        <v>157</v>
      </c>
      <c r="B60" s="1193"/>
      <c r="C60" s="1231">
        <f>SUM(C55:C59)</f>
        <v>0</v>
      </c>
      <c r="D60" s="1237" t="s">
        <v>400</v>
      </c>
      <c r="E60" s="1254"/>
      <c r="F60" s="1237"/>
      <c r="G60" s="1270"/>
      <c r="H60" s="1279"/>
      <c r="I60" s="1279"/>
      <c r="J60" s="1279"/>
      <c r="K60" s="1279"/>
      <c r="L60" s="1293"/>
    </row>
    <row r="61" spans="1:13" s="1055" customFormat="1" ht="18" customHeight="1">
      <c r="A61" s="1200"/>
      <c r="B61" s="1200"/>
      <c r="C61" s="1234"/>
      <c r="D61" s="1234"/>
      <c r="E61" s="1234"/>
      <c r="F61" s="1234"/>
      <c r="G61" s="1234"/>
      <c r="H61" s="1234"/>
    </row>
    <row r="62" spans="1:13" s="1055" customFormat="1" ht="18" customHeight="1">
      <c r="A62" s="1200"/>
      <c r="B62" s="1200"/>
      <c r="C62" s="1234"/>
      <c r="D62" s="1234"/>
      <c r="E62" s="1234"/>
      <c r="F62" s="1234"/>
      <c r="G62" s="1234"/>
      <c r="H62" s="1234"/>
    </row>
    <row r="63" spans="1:13" s="1055" customFormat="1" ht="18" customHeight="1">
      <c r="A63" s="1200" t="s">
        <v>401</v>
      </c>
      <c r="B63" s="1200"/>
    </row>
    <row r="64" spans="1:13" s="1055" customFormat="1" ht="18" customHeight="1">
      <c r="A64" s="1201" t="s">
        <v>402</v>
      </c>
      <c r="B64" s="1215"/>
      <c r="C64" s="1221"/>
      <c r="D64" s="1238" t="s">
        <v>147</v>
      </c>
    </row>
    <row r="65" spans="1:13" ht="18" customHeight="1">
      <c r="A65" s="1202"/>
      <c r="B65" s="1202"/>
      <c r="C65" s="1203"/>
      <c r="D65" s="1203"/>
      <c r="E65" s="1203"/>
      <c r="F65" s="1203"/>
      <c r="G65" s="1203"/>
      <c r="H65" s="1203"/>
      <c r="I65" s="1203"/>
      <c r="J65" s="1203"/>
      <c r="K65" s="1203"/>
      <c r="L65" s="1203"/>
    </row>
    <row r="66" spans="1:13" ht="18" customHeight="1">
      <c r="A66" s="1192" t="s">
        <v>288</v>
      </c>
      <c r="B66" s="1192"/>
      <c r="C66" s="1229" t="s">
        <v>150</v>
      </c>
      <c r="D66" s="1229"/>
      <c r="E66" s="1229" t="s">
        <v>531</v>
      </c>
      <c r="F66" s="1229"/>
      <c r="G66" s="1261" t="s">
        <v>152</v>
      </c>
      <c r="H66" s="1272"/>
      <c r="I66" s="1272"/>
      <c r="J66" s="1280"/>
      <c r="K66" s="1280"/>
      <c r="L66" s="1294"/>
      <c r="M66" s="1055"/>
    </row>
    <row r="67" spans="1:13" ht="18" customHeight="1">
      <c r="A67" s="1193" t="s">
        <v>212</v>
      </c>
      <c r="B67" s="1193"/>
      <c r="C67" s="1225"/>
      <c r="D67" s="1237" t="s">
        <v>147</v>
      </c>
      <c r="E67" s="1231">
        <f>$C$64-C67</f>
        <v>0</v>
      </c>
      <c r="F67" s="1237" t="s">
        <v>147</v>
      </c>
      <c r="G67" s="1267"/>
      <c r="H67" s="1276"/>
      <c r="I67" s="1276"/>
      <c r="J67" s="1281"/>
      <c r="K67" s="1281"/>
      <c r="L67" s="1295"/>
      <c r="M67" s="1296"/>
    </row>
    <row r="68" spans="1:13" ht="18" customHeight="1">
      <c r="A68" s="1194" t="s">
        <v>461</v>
      </c>
      <c r="B68" s="1194"/>
      <c r="C68" s="1221"/>
      <c r="D68" s="1238" t="s">
        <v>147</v>
      </c>
      <c r="E68" s="1231">
        <f>E67-C68</f>
        <v>0</v>
      </c>
      <c r="F68" s="1238" t="s">
        <v>147</v>
      </c>
      <c r="G68" s="1268"/>
      <c r="H68" s="1277"/>
      <c r="I68" s="1277"/>
      <c r="J68" s="1277"/>
      <c r="K68" s="1277"/>
      <c r="L68" s="1291"/>
    </row>
    <row r="69" spans="1:13" ht="18" customHeight="1">
      <c r="A69" s="1194" t="s">
        <v>455</v>
      </c>
      <c r="B69" s="1194"/>
      <c r="C69" s="1221"/>
      <c r="D69" s="1238" t="s">
        <v>147</v>
      </c>
      <c r="E69" s="1231">
        <f>E68-C69</f>
        <v>0</v>
      </c>
      <c r="F69" s="1238" t="s">
        <v>147</v>
      </c>
      <c r="G69" s="1268"/>
      <c r="H69" s="1277"/>
      <c r="I69" s="1277"/>
      <c r="J69" s="1277"/>
      <c r="K69" s="1277"/>
      <c r="L69" s="1291"/>
    </row>
    <row r="70" spans="1:13" ht="18" customHeight="1">
      <c r="A70" s="1194" t="s">
        <v>546</v>
      </c>
      <c r="B70" s="1194"/>
      <c r="C70" s="1221"/>
      <c r="D70" s="1238" t="s">
        <v>147</v>
      </c>
      <c r="E70" s="1231">
        <f>E69-C70</f>
        <v>0</v>
      </c>
      <c r="F70" s="1238" t="s">
        <v>147</v>
      </c>
      <c r="G70" s="1268"/>
      <c r="H70" s="1277"/>
      <c r="I70" s="1277"/>
      <c r="J70" s="1277"/>
      <c r="K70" s="1277"/>
      <c r="L70" s="1291"/>
    </row>
    <row r="71" spans="1:13" ht="18" customHeight="1">
      <c r="A71" s="1201" t="s">
        <v>547</v>
      </c>
      <c r="B71" s="1215"/>
      <c r="C71" s="1221"/>
      <c r="D71" s="1238" t="s">
        <v>147</v>
      </c>
      <c r="E71" s="1252">
        <f>E70-C71</f>
        <v>0</v>
      </c>
      <c r="F71" s="1238" t="s">
        <v>147</v>
      </c>
      <c r="G71" s="1268"/>
      <c r="H71" s="1277"/>
      <c r="I71" s="1277"/>
      <c r="J71" s="1277"/>
      <c r="K71" s="1277"/>
      <c r="L71" s="1291"/>
    </row>
    <row r="72" spans="1:13" ht="14.4">
      <c r="A72" s="1203"/>
      <c r="B72" s="1203"/>
      <c r="C72" s="1203"/>
      <c r="D72" s="1203"/>
      <c r="E72" s="1203"/>
      <c r="F72" s="1203"/>
      <c r="G72" s="1271"/>
      <c r="H72" s="1271"/>
      <c r="I72" s="1271"/>
      <c r="J72" s="1271"/>
      <c r="K72" s="1271"/>
      <c r="L72" s="1271"/>
    </row>
    <row r="73" spans="1:13">
      <c r="A73" s="1203"/>
      <c r="B73" s="1203"/>
      <c r="C73" s="1203"/>
      <c r="D73" s="1203"/>
      <c r="E73" s="1203"/>
      <c r="F73" s="1203"/>
      <c r="G73" s="1203"/>
      <c r="H73" s="1203"/>
      <c r="I73" s="1203"/>
      <c r="J73" s="1203"/>
      <c r="K73" s="1203"/>
      <c r="L73" s="1203"/>
    </row>
  </sheetData>
  <sheetProtection password="DD53" sheet="1" objects="1" scenarios="1" selectLockedCells="1"/>
  <mergeCells count="89">
    <mergeCell ref="H3:L3"/>
    <mergeCell ref="B4:E4"/>
    <mergeCell ref="H4:L4"/>
    <mergeCell ref="A7:B7"/>
    <mergeCell ref="A8:B8"/>
    <mergeCell ref="A9:B9"/>
    <mergeCell ref="A10:B10"/>
    <mergeCell ref="A11:B11"/>
    <mergeCell ref="A12:B12"/>
    <mergeCell ref="A13:B13"/>
    <mergeCell ref="A17:B17"/>
    <mergeCell ref="E17:L17"/>
    <mergeCell ref="A18:B18"/>
    <mergeCell ref="E18:L18"/>
    <mergeCell ref="A19:B19"/>
    <mergeCell ref="E19:L19"/>
    <mergeCell ref="A20:B20"/>
    <mergeCell ref="E20:L20"/>
    <mergeCell ref="A21:B21"/>
    <mergeCell ref="E21:L21"/>
    <mergeCell ref="A22:B22"/>
    <mergeCell ref="E22:L22"/>
    <mergeCell ref="A23:B23"/>
    <mergeCell ref="E23:L23"/>
    <mergeCell ref="A27:B27"/>
    <mergeCell ref="A28:B28"/>
    <mergeCell ref="A29:B29"/>
    <mergeCell ref="A30:B30"/>
    <mergeCell ref="A31:B31"/>
    <mergeCell ref="A32:B32"/>
    <mergeCell ref="A33:B33"/>
    <mergeCell ref="A34:B34"/>
    <mergeCell ref="A36:B36"/>
    <mergeCell ref="C36:D36"/>
    <mergeCell ref="E36:F36"/>
    <mergeCell ref="G36:L36"/>
    <mergeCell ref="A37:B37"/>
    <mergeCell ref="G37:L37"/>
    <mergeCell ref="A38:B38"/>
    <mergeCell ref="G38:L38"/>
    <mergeCell ref="A39:B39"/>
    <mergeCell ref="G39:L39"/>
    <mergeCell ref="A40:B40"/>
    <mergeCell ref="G40:L40"/>
    <mergeCell ref="A41:B41"/>
    <mergeCell ref="G41:L41"/>
    <mergeCell ref="A42:B42"/>
    <mergeCell ref="G42:L42"/>
    <mergeCell ref="A45:B45"/>
    <mergeCell ref="A46:B46"/>
    <mergeCell ref="A47:B47"/>
    <mergeCell ref="A48:B48"/>
    <mergeCell ref="A49:B49"/>
    <mergeCell ref="A50:B50"/>
    <mergeCell ref="A51:B51"/>
    <mergeCell ref="A52:B52"/>
    <mergeCell ref="A54:B54"/>
    <mergeCell ref="C54:D54"/>
    <mergeCell ref="E54:F54"/>
    <mergeCell ref="G54:L54"/>
    <mergeCell ref="A55:B55"/>
    <mergeCell ref="G55:L55"/>
    <mergeCell ref="A56:B56"/>
    <mergeCell ref="G56:L56"/>
    <mergeCell ref="A57:B57"/>
    <mergeCell ref="G57:L57"/>
    <mergeCell ref="A58:B58"/>
    <mergeCell ref="G58:L58"/>
    <mergeCell ref="A59:B59"/>
    <mergeCell ref="G59:L59"/>
    <mergeCell ref="A60:B60"/>
    <mergeCell ref="G60:L60"/>
    <mergeCell ref="A64:B64"/>
    <mergeCell ref="A66:B66"/>
    <mergeCell ref="C66:D66"/>
    <mergeCell ref="E66:F66"/>
    <mergeCell ref="G66:L66"/>
    <mergeCell ref="A67:B67"/>
    <mergeCell ref="G67:L67"/>
    <mergeCell ref="A68:B68"/>
    <mergeCell ref="G68:L68"/>
    <mergeCell ref="A69:B69"/>
    <mergeCell ref="G69:L69"/>
    <mergeCell ref="A70:B70"/>
    <mergeCell ref="G70:L70"/>
    <mergeCell ref="A71:B71"/>
    <mergeCell ref="G71:L71"/>
    <mergeCell ref="G72:L72"/>
    <mergeCell ref="E7:L9"/>
  </mergeCells>
  <phoneticPr fontId="26"/>
  <printOptions horizontalCentered="1" verticalCentered="1"/>
  <pageMargins left="0.51181102362204722" right="0.51181102362204722" top="0.55118110236220474" bottom="0.55118110236220474" header="0.31496062992125984" footer="0.31496062992125984"/>
  <pageSetup paperSize="9" scale="58" fitToWidth="1" fitToHeight="1" orientation="portrait" usePrinterDefaults="1"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92D050"/>
  </sheetPr>
  <dimension ref="A1:G66"/>
  <sheetViews>
    <sheetView view="pageBreakPreview" zoomScale="110" zoomScaleSheetLayoutView="110" workbookViewId="0">
      <selection activeCell="B1" sqref="B1"/>
    </sheetView>
  </sheetViews>
  <sheetFormatPr defaultColWidth="9" defaultRowHeight="13.2"/>
  <cols>
    <col min="1" max="1" width="5.59765625" style="1297" customWidth="1"/>
    <col min="2" max="2" width="4.09765625" style="1297" customWidth="1"/>
    <col min="3" max="3" width="59.3984375" style="1298" customWidth="1"/>
    <col min="4" max="4" width="8.69921875" style="1299" customWidth="1"/>
    <col min="5" max="5" width="9" style="1299"/>
    <col min="6" max="6" width="7.19921875" style="1299" customWidth="1"/>
    <col min="7" max="7" width="24.3984375" style="1297" customWidth="1"/>
    <col min="8" max="16384" width="9" style="1297"/>
  </cols>
  <sheetData>
    <row r="1" spans="1:7" ht="16.2">
      <c r="A1" s="1301" t="s">
        <v>364</v>
      </c>
      <c r="B1" s="1307">
        <v>7</v>
      </c>
      <c r="C1" s="1315" t="s">
        <v>103</v>
      </c>
      <c r="D1" s="1301"/>
      <c r="E1" s="1301"/>
      <c r="F1" s="1301"/>
      <c r="G1" s="1301"/>
    </row>
    <row r="2" spans="1:7">
      <c r="E2" s="1325" t="s">
        <v>73</v>
      </c>
      <c r="F2" s="1329">
        <f>'2（収支報告書)'!B1</f>
        <v>0</v>
      </c>
      <c r="G2" s="1329"/>
    </row>
    <row r="3" spans="1:7">
      <c r="E3" s="1325" t="s">
        <v>48</v>
      </c>
      <c r="F3" s="1330">
        <f>'2（収支報告書)'!E6</f>
        <v>0</v>
      </c>
      <c r="G3" s="1330"/>
    </row>
    <row r="4" spans="1:7">
      <c r="A4" s="1297" t="s">
        <v>284</v>
      </c>
    </row>
    <row r="5" spans="1:7" ht="6.6" customHeight="1"/>
    <row r="6" spans="1:7" s="1300" customFormat="1" ht="26.4">
      <c r="A6" s="1302" t="s">
        <v>502</v>
      </c>
      <c r="B6" s="1308"/>
      <c r="C6" s="1316" t="s">
        <v>273</v>
      </c>
      <c r="D6" s="1321" t="s">
        <v>379</v>
      </c>
      <c r="E6" s="1321" t="s">
        <v>219</v>
      </c>
      <c r="F6" s="1321" t="s">
        <v>503</v>
      </c>
      <c r="G6" s="1302" t="s">
        <v>50</v>
      </c>
    </row>
    <row r="7" spans="1:7" ht="18.75" customHeight="1">
      <c r="A7" s="1303"/>
      <c r="B7" s="1309" t="s">
        <v>505</v>
      </c>
      <c r="C7" s="1317"/>
      <c r="D7" s="1322"/>
      <c r="E7" s="1326"/>
      <c r="F7" s="1326"/>
      <c r="G7" s="1333"/>
    </row>
    <row r="8" spans="1:7" ht="13.5" customHeight="1">
      <c r="A8" s="1303"/>
      <c r="B8" s="1309" t="s">
        <v>232</v>
      </c>
      <c r="C8" s="1317"/>
      <c r="D8" s="1323"/>
      <c r="E8" s="1327"/>
      <c r="F8" s="1331"/>
      <c r="G8" s="1334"/>
    </row>
    <row r="9" spans="1:7">
      <c r="A9" s="1304"/>
      <c r="B9" s="1310" t="s">
        <v>230</v>
      </c>
      <c r="C9" s="1318" t="s">
        <v>507</v>
      </c>
      <c r="D9" s="1304"/>
      <c r="E9" s="1328"/>
      <c r="F9" s="1332"/>
      <c r="G9" s="1335"/>
    </row>
    <row r="10" spans="1:7">
      <c r="A10" s="1304"/>
      <c r="B10" s="1310" t="s">
        <v>168</v>
      </c>
      <c r="C10" s="1318" t="s">
        <v>484</v>
      </c>
      <c r="D10" s="1304"/>
      <c r="E10" s="1328"/>
      <c r="F10" s="1332"/>
      <c r="G10" s="1335"/>
    </row>
    <row r="11" spans="1:7" ht="26.4">
      <c r="A11" s="1304"/>
      <c r="B11" s="1310" t="s">
        <v>303</v>
      </c>
      <c r="C11" s="1317" t="s">
        <v>318</v>
      </c>
      <c r="D11" s="1304"/>
      <c r="E11" s="1328"/>
      <c r="F11" s="1332"/>
      <c r="G11" s="1335"/>
    </row>
    <row r="12" spans="1:7">
      <c r="A12" s="1304"/>
      <c r="B12" s="1310" t="s">
        <v>305</v>
      </c>
      <c r="C12" s="1319" t="s">
        <v>133</v>
      </c>
      <c r="D12" s="1304"/>
      <c r="E12" s="1328"/>
      <c r="F12" s="1332"/>
      <c r="G12" s="1335"/>
    </row>
    <row r="13" spans="1:7">
      <c r="A13" s="1303"/>
      <c r="B13" s="1309" t="s">
        <v>362</v>
      </c>
      <c r="C13" s="1317"/>
      <c r="D13" s="1324"/>
      <c r="E13" s="1327"/>
      <c r="F13" s="1331"/>
      <c r="G13" s="1334"/>
    </row>
    <row r="14" spans="1:7">
      <c r="A14" s="1304"/>
      <c r="B14" s="1311"/>
      <c r="C14" s="1318" t="s">
        <v>372</v>
      </c>
      <c r="D14" s="1304"/>
      <c r="E14" s="1328"/>
      <c r="F14" s="1332"/>
      <c r="G14" s="1335"/>
    </row>
    <row r="15" spans="1:7">
      <c r="A15" s="1304"/>
      <c r="B15" s="1311"/>
      <c r="C15" s="1318" t="s">
        <v>508</v>
      </c>
      <c r="D15" s="1304"/>
      <c r="E15" s="1328"/>
      <c r="F15" s="1332"/>
      <c r="G15" s="1335"/>
    </row>
    <row r="16" spans="1:7">
      <c r="A16" s="1304"/>
      <c r="B16" s="1311"/>
      <c r="C16" s="1318" t="s">
        <v>509</v>
      </c>
      <c r="D16" s="1304"/>
      <c r="E16" s="1328"/>
      <c r="F16" s="1332"/>
      <c r="G16" s="1335"/>
    </row>
    <row r="17" spans="1:7">
      <c r="A17" s="1304"/>
      <c r="B17" s="1311"/>
      <c r="C17" s="1318" t="s">
        <v>510</v>
      </c>
      <c r="D17" s="1304"/>
      <c r="E17" s="1328"/>
      <c r="F17" s="1332"/>
      <c r="G17" s="1335"/>
    </row>
    <row r="18" spans="1:7">
      <c r="A18" s="1304"/>
      <c r="B18" s="1311"/>
      <c r="C18" s="1318" t="s">
        <v>411</v>
      </c>
      <c r="D18" s="1304"/>
      <c r="E18" s="1328"/>
      <c r="F18" s="1332"/>
      <c r="G18" s="1335"/>
    </row>
    <row r="19" spans="1:7">
      <c r="A19" s="1304"/>
      <c r="B19" s="1311"/>
      <c r="C19" s="1318" t="s">
        <v>237</v>
      </c>
      <c r="D19" s="1304"/>
      <c r="E19" s="1328"/>
      <c r="F19" s="1332"/>
      <c r="G19" s="1335"/>
    </row>
    <row r="20" spans="1:7">
      <c r="A20" s="1304"/>
      <c r="B20" s="1311"/>
      <c r="C20" s="1318" t="s">
        <v>209</v>
      </c>
      <c r="D20" s="1304"/>
      <c r="E20" s="1328"/>
      <c r="F20" s="1332"/>
      <c r="G20" s="1335"/>
    </row>
    <row r="21" spans="1:7">
      <c r="A21" s="1304"/>
      <c r="B21" s="1311"/>
      <c r="C21" s="1318" t="s">
        <v>281</v>
      </c>
      <c r="D21" s="1304"/>
      <c r="E21" s="1328"/>
      <c r="F21" s="1332"/>
      <c r="G21" s="1335"/>
    </row>
    <row r="22" spans="1:7">
      <c r="A22" s="1304"/>
      <c r="B22" s="1311"/>
      <c r="C22" s="1318" t="s">
        <v>511</v>
      </c>
      <c r="D22" s="1304"/>
      <c r="E22" s="1328"/>
      <c r="F22" s="1332"/>
      <c r="G22" s="1335"/>
    </row>
    <row r="23" spans="1:7">
      <c r="A23" s="1304"/>
      <c r="B23" s="1311"/>
      <c r="C23" s="1319" t="s">
        <v>677</v>
      </c>
      <c r="D23" s="1304"/>
      <c r="E23" s="1328"/>
      <c r="F23" s="1332"/>
      <c r="G23" s="1335"/>
    </row>
    <row r="24" spans="1:7" ht="18.75" customHeight="1">
      <c r="A24" s="1303"/>
      <c r="B24" s="1309" t="s">
        <v>345</v>
      </c>
      <c r="C24" s="1317"/>
      <c r="D24" s="1324"/>
      <c r="E24" s="1327"/>
      <c r="F24" s="1331"/>
      <c r="G24" s="1334"/>
    </row>
    <row r="25" spans="1:7" ht="13.5" customHeight="1">
      <c r="A25" s="1304"/>
      <c r="B25" s="1312" t="s">
        <v>513</v>
      </c>
      <c r="C25" s="1320"/>
      <c r="D25" s="1324"/>
      <c r="E25" s="1327"/>
      <c r="F25" s="1331"/>
      <c r="G25" s="1334"/>
    </row>
    <row r="26" spans="1:7">
      <c r="A26" s="1303"/>
      <c r="B26" s="1313" t="s">
        <v>356</v>
      </c>
      <c r="C26" s="1317"/>
      <c r="D26" s="1324"/>
      <c r="E26" s="1327"/>
      <c r="F26" s="1331"/>
      <c r="G26" s="1334"/>
    </row>
    <row r="27" spans="1:7" ht="26.4">
      <c r="A27" s="1304"/>
      <c r="B27" s="1310" t="s">
        <v>230</v>
      </c>
      <c r="C27" s="1317" t="s">
        <v>100</v>
      </c>
      <c r="D27" s="1304"/>
      <c r="E27" s="1328"/>
      <c r="F27" s="1332"/>
      <c r="G27" s="1335"/>
    </row>
    <row r="28" spans="1:7" ht="26.4">
      <c r="A28" s="1304"/>
      <c r="B28" s="1310" t="s">
        <v>168</v>
      </c>
      <c r="C28" s="1317" t="s">
        <v>390</v>
      </c>
      <c r="D28" s="1304"/>
      <c r="E28" s="1328"/>
      <c r="F28" s="1332"/>
      <c r="G28" s="1335"/>
    </row>
    <row r="29" spans="1:7" ht="26.4">
      <c r="A29" s="1304"/>
      <c r="B29" s="1310" t="s">
        <v>303</v>
      </c>
      <c r="C29" s="1317" t="s">
        <v>500</v>
      </c>
      <c r="D29" s="1304"/>
      <c r="E29" s="1328"/>
      <c r="F29" s="1332"/>
      <c r="G29" s="1335"/>
    </row>
    <row r="30" spans="1:7" ht="26.4">
      <c r="A30" s="1304"/>
      <c r="B30" s="1310" t="s">
        <v>305</v>
      </c>
      <c r="C30" s="1317" t="s">
        <v>193</v>
      </c>
      <c r="D30" s="1304"/>
      <c r="E30" s="1328"/>
      <c r="F30" s="1332"/>
      <c r="G30" s="1335"/>
    </row>
    <row r="31" spans="1:7">
      <c r="A31" s="1304"/>
      <c r="B31" s="1310" t="s">
        <v>106</v>
      </c>
      <c r="C31" s="1318" t="s">
        <v>217</v>
      </c>
      <c r="D31" s="1304"/>
      <c r="E31" s="1328"/>
      <c r="F31" s="1332"/>
      <c r="G31" s="1335"/>
    </row>
    <row r="32" spans="1:7">
      <c r="A32" s="1304"/>
      <c r="B32" s="1310" t="s">
        <v>504</v>
      </c>
      <c r="C32" s="1318" t="s">
        <v>117</v>
      </c>
      <c r="D32" s="1304"/>
      <c r="E32" s="1328"/>
      <c r="F32" s="1332"/>
      <c r="G32" s="1335"/>
    </row>
    <row r="33" spans="1:7" ht="39.6">
      <c r="A33" s="1304"/>
      <c r="B33" s="1310" t="s">
        <v>44</v>
      </c>
      <c r="C33" s="1317" t="s">
        <v>417</v>
      </c>
      <c r="D33" s="1304"/>
      <c r="E33" s="1328"/>
      <c r="F33" s="1332"/>
      <c r="G33" s="1335"/>
    </row>
    <row r="34" spans="1:7" ht="26.4">
      <c r="A34" s="1304"/>
      <c r="B34" s="1310" t="s">
        <v>92</v>
      </c>
      <c r="C34" s="1317" t="s">
        <v>407</v>
      </c>
      <c r="D34" s="1304"/>
      <c r="E34" s="1328"/>
      <c r="F34" s="1332"/>
      <c r="G34" s="1335"/>
    </row>
    <row r="35" spans="1:7">
      <c r="A35" s="1304"/>
      <c r="B35" s="1310" t="s">
        <v>291</v>
      </c>
      <c r="C35" s="1318" t="s">
        <v>514</v>
      </c>
      <c r="D35" s="1304"/>
      <c r="E35" s="1328"/>
      <c r="F35" s="1332"/>
      <c r="G35" s="1335"/>
    </row>
    <row r="36" spans="1:7">
      <c r="A36" s="1303"/>
      <c r="B36" s="1313" t="s">
        <v>512</v>
      </c>
      <c r="C36" s="1317"/>
      <c r="D36" s="1324"/>
      <c r="E36" s="1327"/>
      <c r="F36" s="1331"/>
      <c r="G36" s="1334"/>
    </row>
    <row r="37" spans="1:7">
      <c r="A37" s="1304"/>
      <c r="B37" s="1310" t="s">
        <v>230</v>
      </c>
      <c r="C37" s="1318" t="s">
        <v>67</v>
      </c>
      <c r="D37" s="1304"/>
      <c r="E37" s="1328"/>
      <c r="F37" s="1332"/>
      <c r="G37" s="1335"/>
    </row>
    <row r="38" spans="1:7">
      <c r="A38" s="1304"/>
      <c r="B38" s="1310" t="s">
        <v>230</v>
      </c>
      <c r="C38" s="1318" t="s">
        <v>515</v>
      </c>
      <c r="D38" s="1304"/>
      <c r="E38" s="1328"/>
      <c r="F38" s="1332"/>
      <c r="G38" s="1335"/>
    </row>
    <row r="39" spans="1:7">
      <c r="A39" s="1304"/>
      <c r="B39" s="1310" t="s">
        <v>230</v>
      </c>
      <c r="C39" s="1319" t="s">
        <v>678</v>
      </c>
      <c r="D39" s="1304"/>
      <c r="E39" s="1328"/>
      <c r="F39" s="1332"/>
      <c r="G39" s="1335"/>
    </row>
    <row r="40" spans="1:7">
      <c r="A40" s="1304"/>
      <c r="B40" s="1310" t="s">
        <v>168</v>
      </c>
      <c r="C40" s="1318" t="s">
        <v>242</v>
      </c>
      <c r="D40" s="1304"/>
      <c r="E40" s="1328"/>
      <c r="F40" s="1332"/>
      <c r="G40" s="1335"/>
    </row>
    <row r="41" spans="1:7">
      <c r="A41" s="1304"/>
      <c r="B41" s="1310" t="s">
        <v>168</v>
      </c>
      <c r="C41" s="1318" t="s">
        <v>405</v>
      </c>
      <c r="D41" s="1304"/>
      <c r="E41" s="1328"/>
      <c r="F41" s="1332"/>
      <c r="G41" s="1335"/>
    </row>
    <row r="42" spans="1:7">
      <c r="A42" s="1304"/>
      <c r="B42" s="1310" t="s">
        <v>168</v>
      </c>
      <c r="C42" s="1319" t="s">
        <v>679</v>
      </c>
      <c r="D42" s="1304"/>
      <c r="E42" s="1328"/>
      <c r="F42" s="1332"/>
      <c r="G42" s="1335"/>
    </row>
    <row r="43" spans="1:7">
      <c r="A43" s="1304"/>
      <c r="B43" s="1310" t="s">
        <v>303</v>
      </c>
      <c r="C43" s="1319" t="s">
        <v>133</v>
      </c>
      <c r="D43" s="1304"/>
      <c r="E43" s="1328"/>
      <c r="F43" s="1332"/>
      <c r="G43" s="1335"/>
    </row>
    <row r="44" spans="1:7">
      <c r="A44" s="1303"/>
      <c r="B44" s="1313" t="s">
        <v>516</v>
      </c>
      <c r="C44" s="1317"/>
      <c r="D44" s="1324"/>
      <c r="E44" s="1327"/>
      <c r="F44" s="1331"/>
      <c r="G44" s="1334"/>
    </row>
    <row r="45" spans="1:7">
      <c r="A45" s="1304"/>
      <c r="B45" s="1314" t="s">
        <v>230</v>
      </c>
      <c r="C45" s="1318" t="s">
        <v>491</v>
      </c>
      <c r="D45" s="1304"/>
      <c r="E45" s="1328"/>
      <c r="F45" s="1332"/>
      <c r="G45" s="1335"/>
    </row>
    <row r="46" spans="1:7">
      <c r="A46" s="1304"/>
      <c r="B46" s="1314" t="s">
        <v>168</v>
      </c>
      <c r="C46" s="1318" t="s">
        <v>519</v>
      </c>
      <c r="D46" s="1304"/>
      <c r="E46" s="1328"/>
      <c r="F46" s="1332"/>
      <c r="G46" s="1335"/>
    </row>
    <row r="47" spans="1:7">
      <c r="A47" s="1304"/>
      <c r="B47" s="1314" t="s">
        <v>303</v>
      </c>
      <c r="C47" s="1318" t="s">
        <v>340</v>
      </c>
      <c r="D47" s="1304"/>
      <c r="E47" s="1328"/>
      <c r="F47" s="1332"/>
      <c r="G47" s="1335"/>
    </row>
    <row r="48" spans="1:7">
      <c r="A48" s="1304"/>
      <c r="B48" s="1314" t="s">
        <v>305</v>
      </c>
      <c r="C48" s="1318" t="s">
        <v>110</v>
      </c>
      <c r="D48" s="1304"/>
      <c r="E48" s="1328"/>
      <c r="F48" s="1332"/>
      <c r="G48" s="1335"/>
    </row>
    <row r="49" spans="1:7">
      <c r="A49" s="1304"/>
      <c r="B49" s="1314" t="s">
        <v>106</v>
      </c>
      <c r="C49" s="1318" t="s">
        <v>520</v>
      </c>
      <c r="D49" s="1304"/>
      <c r="E49" s="1328"/>
      <c r="F49" s="1332"/>
      <c r="G49" s="1335"/>
    </row>
    <row r="50" spans="1:7">
      <c r="A50" s="1304"/>
      <c r="B50" s="1314" t="s">
        <v>504</v>
      </c>
      <c r="C50" s="1318" t="s">
        <v>143</v>
      </c>
      <c r="D50" s="1304"/>
      <c r="E50" s="1328"/>
      <c r="F50" s="1332"/>
      <c r="G50" s="1335"/>
    </row>
    <row r="51" spans="1:7">
      <c r="A51" s="1304"/>
      <c r="B51" s="1314" t="s">
        <v>44</v>
      </c>
      <c r="C51" s="1318" t="s">
        <v>285</v>
      </c>
      <c r="D51" s="1304"/>
      <c r="E51" s="1328"/>
      <c r="F51" s="1332"/>
      <c r="G51" s="1335"/>
    </row>
    <row r="52" spans="1:7">
      <c r="A52" s="1304"/>
      <c r="B52" s="1314" t="s">
        <v>92</v>
      </c>
      <c r="C52" s="1318" t="s">
        <v>521</v>
      </c>
      <c r="D52" s="1304"/>
      <c r="E52" s="1328"/>
      <c r="F52" s="1332"/>
      <c r="G52" s="1335"/>
    </row>
    <row r="53" spans="1:7" ht="26.4">
      <c r="A53" s="1304"/>
      <c r="B53" s="1314" t="s">
        <v>291</v>
      </c>
      <c r="C53" s="1317" t="s">
        <v>497</v>
      </c>
      <c r="D53" s="1304"/>
      <c r="E53" s="1328"/>
      <c r="F53" s="1332"/>
      <c r="G53" s="1335"/>
    </row>
    <row r="54" spans="1:7">
      <c r="A54" s="1304"/>
      <c r="B54" s="1314" t="s">
        <v>523</v>
      </c>
      <c r="C54" s="1319" t="s">
        <v>86</v>
      </c>
      <c r="D54" s="1304"/>
      <c r="E54" s="1328"/>
      <c r="F54" s="1332"/>
      <c r="G54" s="1335"/>
    </row>
    <row r="55" spans="1:7" ht="18.75" customHeight="1">
      <c r="A55" s="1303"/>
      <c r="B55" s="1309" t="s">
        <v>95</v>
      </c>
      <c r="C55" s="1317"/>
      <c r="D55" s="1324"/>
      <c r="E55" s="1327"/>
      <c r="F55" s="1331"/>
      <c r="G55" s="1334"/>
    </row>
    <row r="56" spans="1:7">
      <c r="A56" s="1304"/>
      <c r="B56" s="1311"/>
      <c r="C56" s="1318" t="s">
        <v>187</v>
      </c>
      <c r="D56" s="1304"/>
      <c r="E56" s="1328"/>
      <c r="F56" s="1332"/>
      <c r="G56" s="1335"/>
    </row>
    <row r="59" spans="1:7">
      <c r="A59" s="1297" t="s">
        <v>245</v>
      </c>
    </row>
    <row r="60" spans="1:7">
      <c r="A60" s="1297" t="s">
        <v>525</v>
      </c>
    </row>
    <row r="61" spans="1:7">
      <c r="A61" s="1305" t="s">
        <v>526</v>
      </c>
    </row>
    <row r="62" spans="1:7">
      <c r="A62" s="1305" t="s">
        <v>18</v>
      </c>
    </row>
    <row r="63" spans="1:7">
      <c r="A63" s="1305" t="s">
        <v>7</v>
      </c>
    </row>
    <row r="64" spans="1:7">
      <c r="A64" s="1297" t="s">
        <v>388</v>
      </c>
    </row>
    <row r="65" spans="1:1">
      <c r="A65" s="1297" t="s">
        <v>527</v>
      </c>
    </row>
    <row r="66" spans="1:1">
      <c r="A66" s="1306" t="s">
        <v>528</v>
      </c>
    </row>
  </sheetData>
  <sheetProtection password="DD53" sheet="1" objects="1" scenarios="1" selectLockedCells="1"/>
  <mergeCells count="3">
    <mergeCell ref="F2:G2"/>
    <mergeCell ref="F3:G3"/>
    <mergeCell ref="B25:C25"/>
  </mergeCells>
  <phoneticPr fontId="26"/>
  <dataValidations count="1">
    <dataValidation type="list" allowBlank="1" showDropDown="0" showInputMessage="1" showErrorMessage="1" sqref="D56 D9:D12 D14:D23 A56 D45:D54 A9:A12 A14:A23 A37:A43 A45:A54 D37:D43 A25 A27:A35 D27:D34">
      <formula1>"〇"</formula1>
    </dataValidation>
  </dataValidations>
  <pageMargins left="0.70866141732283472" right="0.19685039370078741" top="0.55118110236220474" bottom="0.55118110236220474" header="0.31496062992125984" footer="0.31496062992125984"/>
  <pageSetup paperSize="9" scale="70" fitToWidth="1" fitToHeight="1" orientation="portrait" usePrinterDefaults="1"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U22"/>
  <sheetViews>
    <sheetView showGridLines="0" view="pageBreakPreview" zoomScaleNormal="70" zoomScaleSheetLayoutView="100" workbookViewId="0">
      <selection activeCell="C1" sqref="C1"/>
    </sheetView>
  </sheetViews>
  <sheetFormatPr defaultColWidth="8.59765625" defaultRowHeight="18" customHeight="1"/>
  <cols>
    <col min="1" max="7" width="3.5" style="1336" customWidth="1"/>
    <col min="8" max="8" width="4.59765625" style="1336" customWidth="1"/>
    <col min="9" max="9" width="4.5" style="1336" customWidth="1"/>
    <col min="10" max="10" width="5.69921875" style="1336" customWidth="1"/>
    <col min="11" max="20" width="7" style="1336" customWidth="1"/>
    <col min="21" max="21" width="3.8984375" style="1336" customWidth="1"/>
    <col min="22" max="68" width="4.59765625" style="1336" customWidth="1"/>
    <col min="69" max="16384" width="8.59765625" style="1336"/>
  </cols>
  <sheetData>
    <row r="1" spans="1:21" s="1337" customFormat="1" ht="29.25" customHeight="1">
      <c r="A1" s="1339" t="s">
        <v>108</v>
      </c>
      <c r="B1" s="1339"/>
      <c r="C1" s="1358">
        <v>7</v>
      </c>
      <c r="D1" s="1364" t="s">
        <v>571</v>
      </c>
      <c r="E1" s="1364"/>
      <c r="F1" s="1364"/>
      <c r="G1" s="1364"/>
      <c r="H1" s="1364"/>
      <c r="I1" s="1364"/>
      <c r="J1" s="1364"/>
      <c r="K1" s="1364"/>
      <c r="U1" s="1409"/>
    </row>
    <row r="2" spans="1:21" s="1338" customFormat="1" ht="26.25" customHeight="1">
      <c r="A2" s="1340" t="s">
        <v>0</v>
      </c>
      <c r="C2" s="1340"/>
      <c r="D2" s="1340"/>
      <c r="E2" s="1340"/>
      <c r="F2" s="1340"/>
      <c r="G2" s="1340"/>
      <c r="H2" s="1340"/>
      <c r="I2" s="1340"/>
      <c r="J2" s="1340"/>
      <c r="K2" s="1340"/>
      <c r="L2" s="1340"/>
      <c r="M2" s="1340"/>
      <c r="N2" s="1340"/>
      <c r="O2" s="1340"/>
      <c r="P2" s="1397" t="s">
        <v>73</v>
      </c>
      <c r="Q2" s="1397"/>
      <c r="R2" s="1405">
        <f>'2（収支報告書)'!B1</f>
        <v>0</v>
      </c>
      <c r="S2" s="1405"/>
      <c r="T2" s="1405"/>
      <c r="U2" s="1410"/>
    </row>
    <row r="3" spans="1:21" s="1337" customFormat="1" ht="25.5" customHeight="1">
      <c r="A3" s="1341" t="s">
        <v>250</v>
      </c>
      <c r="B3" s="1341"/>
      <c r="C3" s="1341"/>
      <c r="D3" s="1341"/>
      <c r="E3" s="1341"/>
      <c r="F3" s="1341"/>
      <c r="G3" s="1341"/>
      <c r="H3" s="1341"/>
      <c r="I3" s="1341"/>
      <c r="J3" s="1341"/>
      <c r="K3" s="1341"/>
      <c r="L3" s="1341"/>
      <c r="M3" s="1341"/>
      <c r="N3" s="1341"/>
      <c r="O3" s="1341"/>
      <c r="P3" s="1398" t="s">
        <v>48</v>
      </c>
      <c r="Q3" s="1398"/>
      <c r="R3" s="1405">
        <f>'2（収支報告書)'!E6</f>
        <v>0</v>
      </c>
      <c r="S3" s="1405"/>
      <c r="T3" s="1405"/>
      <c r="U3" s="1410"/>
    </row>
    <row r="4" spans="1:21" s="1337" customFormat="1" ht="29.25" customHeight="1">
      <c r="A4" s="1342" t="s">
        <v>233</v>
      </c>
      <c r="B4" s="1342"/>
      <c r="C4" s="1342"/>
      <c r="D4" s="1342"/>
      <c r="E4" s="1342"/>
      <c r="F4" s="1342"/>
      <c r="G4" s="1342"/>
      <c r="H4" s="1342"/>
      <c r="I4" s="1342"/>
      <c r="J4" s="1342"/>
      <c r="K4" s="1342"/>
      <c r="L4" s="1342"/>
      <c r="M4" s="1342"/>
      <c r="N4" s="1342"/>
      <c r="O4" s="1342"/>
      <c r="P4" s="1342"/>
      <c r="Q4" s="1342"/>
      <c r="R4" s="1342"/>
      <c r="S4" s="1342"/>
      <c r="T4" s="1342"/>
    </row>
    <row r="5" spans="1:21" ht="18" customHeight="1">
      <c r="A5" s="1343" t="s">
        <v>59</v>
      </c>
      <c r="B5" s="1343"/>
      <c r="C5" s="1343" t="s">
        <v>252</v>
      </c>
      <c r="D5" s="1343"/>
      <c r="E5" s="1343"/>
      <c r="F5" s="1343"/>
      <c r="G5" s="1343"/>
      <c r="H5" s="1343" t="s">
        <v>253</v>
      </c>
      <c r="I5" s="1343"/>
      <c r="J5" s="1343"/>
      <c r="K5" s="1343" t="s">
        <v>300</v>
      </c>
      <c r="L5" s="1343"/>
      <c r="M5" s="1343"/>
      <c r="N5" s="1343"/>
      <c r="O5" s="1343"/>
      <c r="P5" s="1399" t="s">
        <v>249</v>
      </c>
      <c r="Q5" s="1402"/>
      <c r="R5" s="1402"/>
      <c r="S5" s="1402"/>
      <c r="T5" s="1406"/>
    </row>
    <row r="6" spans="1:21" ht="18.600000000000001" customHeight="1">
      <c r="A6" s="1344"/>
      <c r="B6" s="1352"/>
      <c r="C6" s="1359" t="s">
        <v>257</v>
      </c>
      <c r="D6" s="1365"/>
      <c r="E6" s="1365"/>
      <c r="F6" s="1365"/>
      <c r="G6" s="1368"/>
      <c r="H6" s="1359" t="s">
        <v>248</v>
      </c>
      <c r="I6" s="1365"/>
      <c r="J6" s="1368"/>
      <c r="K6" s="1383" t="s">
        <v>382</v>
      </c>
      <c r="L6" s="1383"/>
      <c r="M6" s="1383"/>
      <c r="N6" s="1383"/>
      <c r="O6" s="1383"/>
      <c r="P6" s="1400"/>
      <c r="Q6" s="1403"/>
      <c r="R6" s="1403"/>
      <c r="S6" s="1403"/>
      <c r="T6" s="1407"/>
    </row>
    <row r="7" spans="1:21" ht="18.600000000000001" customHeight="1">
      <c r="A7" s="1345"/>
      <c r="B7" s="1353"/>
      <c r="C7" s="1360"/>
      <c r="D7" s="1366"/>
      <c r="E7" s="1366"/>
      <c r="F7" s="1366"/>
      <c r="G7" s="1369"/>
      <c r="H7" s="1360"/>
      <c r="I7" s="1366"/>
      <c r="J7" s="1369"/>
      <c r="K7" s="1384"/>
      <c r="L7" s="1389"/>
      <c r="M7" s="1389"/>
      <c r="N7" s="1389"/>
      <c r="O7" s="1393"/>
      <c r="P7" s="1384"/>
      <c r="Q7" s="1389"/>
      <c r="R7" s="1389"/>
      <c r="S7" s="1389"/>
      <c r="T7" s="1393"/>
      <c r="U7" s="1411"/>
    </row>
    <row r="8" spans="1:21" ht="18.600000000000001" customHeight="1">
      <c r="A8" s="1345"/>
      <c r="B8" s="1353"/>
      <c r="C8" s="1360"/>
      <c r="D8" s="1366"/>
      <c r="E8" s="1366"/>
      <c r="F8" s="1366"/>
      <c r="G8" s="1369"/>
      <c r="H8" s="1360"/>
      <c r="I8" s="1366"/>
      <c r="J8" s="1369"/>
      <c r="K8" s="1383" t="s">
        <v>439</v>
      </c>
      <c r="L8" s="1383"/>
      <c r="M8" s="1383"/>
      <c r="N8" s="1383"/>
      <c r="O8" s="1383"/>
      <c r="P8" s="1400"/>
      <c r="Q8" s="1403"/>
      <c r="R8" s="1403"/>
      <c r="S8" s="1403"/>
      <c r="T8" s="1407"/>
    </row>
    <row r="9" spans="1:21" ht="18.600000000000001" customHeight="1">
      <c r="A9" s="1345"/>
      <c r="B9" s="1353"/>
      <c r="C9" s="1360"/>
      <c r="D9" s="1366"/>
      <c r="E9" s="1366"/>
      <c r="F9" s="1366"/>
      <c r="G9" s="1369"/>
      <c r="H9" s="1360"/>
      <c r="I9" s="1366"/>
      <c r="J9" s="1369"/>
      <c r="K9" s="1384"/>
      <c r="L9" s="1389"/>
      <c r="M9" s="1389"/>
      <c r="N9" s="1389"/>
      <c r="O9" s="1393"/>
      <c r="P9" s="1384"/>
      <c r="Q9" s="1389"/>
      <c r="R9" s="1389"/>
      <c r="S9" s="1389"/>
      <c r="T9" s="1393"/>
    </row>
    <row r="10" spans="1:21" ht="18.600000000000001" customHeight="1">
      <c r="A10" s="1345"/>
      <c r="B10" s="1353"/>
      <c r="C10" s="1360"/>
      <c r="D10" s="1366"/>
      <c r="E10" s="1366"/>
      <c r="F10" s="1366"/>
      <c r="G10" s="1369"/>
      <c r="H10" s="1360"/>
      <c r="I10" s="1366"/>
      <c r="J10" s="1369"/>
      <c r="K10" s="1383" t="s">
        <v>440</v>
      </c>
      <c r="L10" s="1383"/>
      <c r="M10" s="1383"/>
      <c r="N10" s="1383"/>
      <c r="O10" s="1383"/>
      <c r="P10" s="1400"/>
      <c r="Q10" s="1403"/>
      <c r="R10" s="1403"/>
      <c r="S10" s="1403"/>
      <c r="T10" s="1407"/>
    </row>
    <row r="11" spans="1:21" ht="18.600000000000001" customHeight="1">
      <c r="A11" s="1346"/>
      <c r="B11" s="1354"/>
      <c r="C11" s="1361"/>
      <c r="D11" s="1367"/>
      <c r="E11" s="1367"/>
      <c r="F11" s="1367"/>
      <c r="G11" s="1370"/>
      <c r="H11" s="1361"/>
      <c r="I11" s="1367"/>
      <c r="J11" s="1370"/>
      <c r="K11" s="1384"/>
      <c r="L11" s="1389"/>
      <c r="M11" s="1389"/>
      <c r="N11" s="1389"/>
      <c r="O11" s="1393"/>
      <c r="P11" s="1384"/>
      <c r="Q11" s="1389"/>
      <c r="R11" s="1389"/>
      <c r="S11" s="1389"/>
      <c r="T11" s="1393"/>
    </row>
    <row r="12" spans="1:21" ht="19.5" customHeight="1">
      <c r="A12" s="1347"/>
      <c r="B12" s="1355"/>
      <c r="C12" s="1359" t="s">
        <v>37</v>
      </c>
      <c r="D12" s="1365"/>
      <c r="E12" s="1365"/>
      <c r="F12" s="1365"/>
      <c r="G12" s="1368"/>
      <c r="H12" s="1371" t="s">
        <v>454</v>
      </c>
      <c r="I12" s="1375"/>
      <c r="J12" s="1379"/>
      <c r="K12" s="1359" t="s">
        <v>375</v>
      </c>
      <c r="L12" s="1365"/>
      <c r="M12" s="1365"/>
      <c r="N12" s="1365"/>
      <c r="O12" s="1368"/>
      <c r="P12" s="1386" t="s">
        <v>574</v>
      </c>
      <c r="Q12" s="1391"/>
      <c r="R12" s="1391"/>
      <c r="S12" s="1391"/>
      <c r="T12" s="1395"/>
    </row>
    <row r="13" spans="1:21" ht="72" customHeight="1">
      <c r="A13" s="1348"/>
      <c r="B13" s="1356"/>
      <c r="C13" s="1360"/>
      <c r="D13" s="1366"/>
      <c r="E13" s="1366"/>
      <c r="F13" s="1366"/>
      <c r="G13" s="1369"/>
      <c r="H13" s="1372"/>
      <c r="I13" s="1376"/>
      <c r="J13" s="1380"/>
      <c r="K13" s="1385"/>
      <c r="L13" s="1390"/>
      <c r="M13" s="1390"/>
      <c r="N13" s="1390"/>
      <c r="O13" s="1394"/>
      <c r="P13" s="1385"/>
      <c r="Q13" s="1390"/>
      <c r="R13" s="1390"/>
      <c r="S13" s="1390"/>
      <c r="T13" s="1394"/>
    </row>
    <row r="14" spans="1:21" ht="20.25" customHeight="1">
      <c r="A14" s="1348"/>
      <c r="B14" s="1356"/>
      <c r="C14" s="1360"/>
      <c r="D14" s="1366"/>
      <c r="E14" s="1366"/>
      <c r="F14" s="1366"/>
      <c r="G14" s="1369"/>
      <c r="H14" s="1372"/>
      <c r="I14" s="1376"/>
      <c r="J14" s="1380"/>
      <c r="K14" s="1359" t="s">
        <v>216</v>
      </c>
      <c r="L14" s="1365"/>
      <c r="M14" s="1365"/>
      <c r="N14" s="1365"/>
      <c r="O14" s="1368"/>
      <c r="P14" s="1386" t="s">
        <v>583</v>
      </c>
      <c r="Q14" s="1391"/>
      <c r="R14" s="1391"/>
      <c r="S14" s="1391"/>
      <c r="T14" s="1395"/>
    </row>
    <row r="15" spans="1:21" ht="72" customHeight="1">
      <c r="A15" s="1349"/>
      <c r="B15" s="1357"/>
      <c r="C15" s="1361"/>
      <c r="D15" s="1367"/>
      <c r="E15" s="1367"/>
      <c r="F15" s="1367"/>
      <c r="G15" s="1370"/>
      <c r="H15" s="1373"/>
      <c r="I15" s="1377"/>
      <c r="J15" s="1381"/>
      <c r="K15" s="1385"/>
      <c r="L15" s="1390"/>
      <c r="M15" s="1390"/>
      <c r="N15" s="1390"/>
      <c r="O15" s="1394"/>
      <c r="P15" s="1385"/>
      <c r="Q15" s="1390"/>
      <c r="R15" s="1390"/>
      <c r="S15" s="1390"/>
      <c r="T15" s="1394"/>
    </row>
    <row r="16" spans="1:21" ht="24.6" customHeight="1">
      <c r="A16" s="1347"/>
      <c r="B16" s="1355"/>
      <c r="C16" s="1359" t="s">
        <v>155</v>
      </c>
      <c r="D16" s="1365"/>
      <c r="E16" s="1365"/>
      <c r="F16" s="1365"/>
      <c r="G16" s="1368"/>
      <c r="H16" s="1371" t="s">
        <v>248</v>
      </c>
      <c r="I16" s="1375"/>
      <c r="J16" s="1379"/>
      <c r="K16" s="1386"/>
      <c r="L16" s="1391"/>
      <c r="M16" s="1391"/>
      <c r="N16" s="1391"/>
      <c r="O16" s="1395"/>
      <c r="P16" s="1383" t="s">
        <v>224</v>
      </c>
      <c r="Q16" s="1383"/>
      <c r="R16" s="1383"/>
      <c r="S16" s="1383"/>
      <c r="T16" s="1383"/>
    </row>
    <row r="17" spans="1:20" ht="60.75" customHeight="1">
      <c r="A17" s="1348"/>
      <c r="B17" s="1356"/>
      <c r="C17" s="1360"/>
      <c r="D17" s="1366"/>
      <c r="E17" s="1366"/>
      <c r="F17" s="1366"/>
      <c r="G17" s="1369"/>
      <c r="H17" s="1372"/>
      <c r="I17" s="1376"/>
      <c r="J17" s="1380"/>
      <c r="K17" s="1387"/>
      <c r="L17" s="1392"/>
      <c r="M17" s="1392"/>
      <c r="N17" s="1392"/>
      <c r="O17" s="1396"/>
      <c r="P17" s="1401" t="s">
        <v>495</v>
      </c>
      <c r="Q17" s="1404"/>
      <c r="R17" s="1404"/>
      <c r="S17" s="1404"/>
      <c r="T17" s="1408"/>
    </row>
    <row r="18" spans="1:20" ht="24.75" customHeight="1">
      <c r="A18" s="1348"/>
      <c r="B18" s="1356"/>
      <c r="C18" s="1360"/>
      <c r="D18" s="1366"/>
      <c r="E18" s="1366"/>
      <c r="F18" s="1366"/>
      <c r="G18" s="1369"/>
      <c r="H18" s="1372"/>
      <c r="I18" s="1376"/>
      <c r="J18" s="1380"/>
      <c r="K18" s="1387"/>
      <c r="L18" s="1392"/>
      <c r="M18" s="1392"/>
      <c r="N18" s="1392"/>
      <c r="O18" s="1396"/>
      <c r="P18" s="1383" t="s">
        <v>121</v>
      </c>
      <c r="Q18" s="1383"/>
      <c r="R18" s="1383"/>
      <c r="S18" s="1383"/>
      <c r="T18" s="1383"/>
    </row>
    <row r="19" spans="1:20" ht="63.75" customHeight="1">
      <c r="A19" s="1349"/>
      <c r="B19" s="1357"/>
      <c r="C19" s="1361"/>
      <c r="D19" s="1367"/>
      <c r="E19" s="1367"/>
      <c r="F19" s="1367"/>
      <c r="G19" s="1370"/>
      <c r="H19" s="1373"/>
      <c r="I19" s="1377"/>
      <c r="J19" s="1381"/>
      <c r="K19" s="1385"/>
      <c r="L19" s="1390"/>
      <c r="M19" s="1390"/>
      <c r="N19" s="1390"/>
      <c r="O19" s="1394"/>
      <c r="P19" s="1385"/>
      <c r="Q19" s="1390"/>
      <c r="R19" s="1390"/>
      <c r="S19" s="1390"/>
      <c r="T19" s="1394"/>
    </row>
    <row r="20" spans="1:20" ht="105" customHeight="1">
      <c r="A20" s="1350"/>
      <c r="B20" s="1350"/>
      <c r="C20" s="1362" t="s">
        <v>97</v>
      </c>
      <c r="D20" s="1362"/>
      <c r="E20" s="1362"/>
      <c r="F20" s="1362"/>
      <c r="G20" s="1362"/>
      <c r="H20" s="1374" t="s">
        <v>248</v>
      </c>
      <c r="I20" s="1378"/>
      <c r="J20" s="1382"/>
      <c r="K20" s="1388"/>
      <c r="L20" s="1388"/>
      <c r="M20" s="1388"/>
      <c r="N20" s="1388"/>
      <c r="O20" s="1388"/>
      <c r="P20" s="1388"/>
      <c r="Q20" s="1388"/>
      <c r="R20" s="1388"/>
      <c r="S20" s="1388"/>
      <c r="T20" s="1388"/>
    </row>
    <row r="21" spans="1:20" ht="105" customHeight="1">
      <c r="A21" s="1350"/>
      <c r="B21" s="1350"/>
      <c r="C21" s="1362" t="s">
        <v>539</v>
      </c>
      <c r="D21" s="1362"/>
      <c r="E21" s="1362"/>
      <c r="F21" s="1362"/>
      <c r="G21" s="1362"/>
      <c r="H21" s="1374" t="s">
        <v>248</v>
      </c>
      <c r="I21" s="1378"/>
      <c r="J21" s="1382"/>
      <c r="K21" s="1388"/>
      <c r="L21" s="1388"/>
      <c r="M21" s="1388"/>
      <c r="N21" s="1388"/>
      <c r="O21" s="1388"/>
      <c r="P21" s="1388"/>
      <c r="Q21" s="1388"/>
      <c r="R21" s="1388"/>
      <c r="S21" s="1388"/>
      <c r="T21" s="1388"/>
    </row>
    <row r="22" spans="1:20" ht="53.25" customHeight="1">
      <c r="A22" s="1351" t="s">
        <v>114</v>
      </c>
      <c r="B22" s="1351"/>
      <c r="C22" s="1363" t="s">
        <v>258</v>
      </c>
      <c r="D22" s="1363"/>
      <c r="E22" s="1363"/>
      <c r="F22" s="1363"/>
      <c r="G22" s="1363"/>
      <c r="H22" s="1363"/>
      <c r="I22" s="1363"/>
      <c r="J22" s="1363"/>
      <c r="K22" s="1363"/>
      <c r="L22" s="1363"/>
      <c r="M22" s="1363"/>
      <c r="N22" s="1363"/>
      <c r="O22" s="1363"/>
      <c r="P22" s="1363"/>
      <c r="Q22" s="1363"/>
      <c r="R22" s="1363"/>
      <c r="S22" s="1363"/>
      <c r="T22" s="1363"/>
    </row>
  </sheetData>
  <sheetProtection password="DD53" sheet="1" objects="1" scenarios="1" selectLockedCells="1"/>
  <mergeCells count="52">
    <mergeCell ref="A1:B1"/>
    <mergeCell ref="P2:Q2"/>
    <mergeCell ref="R2:T2"/>
    <mergeCell ref="P3:Q3"/>
    <mergeCell ref="R3:T3"/>
    <mergeCell ref="A4:T4"/>
    <mergeCell ref="A5:B5"/>
    <mergeCell ref="C5:G5"/>
    <mergeCell ref="H5:J5"/>
    <mergeCell ref="K5:O5"/>
    <mergeCell ref="P5:T5"/>
    <mergeCell ref="K6:O6"/>
    <mergeCell ref="K7:O7"/>
    <mergeCell ref="K8:O8"/>
    <mergeCell ref="K9:O9"/>
    <mergeCell ref="K10:O10"/>
    <mergeCell ref="K11:O11"/>
    <mergeCell ref="K12:O12"/>
    <mergeCell ref="K13:O13"/>
    <mergeCell ref="K14:O14"/>
    <mergeCell ref="K15:O15"/>
    <mergeCell ref="P16:T16"/>
    <mergeCell ref="P17:T17"/>
    <mergeCell ref="P18:T18"/>
    <mergeCell ref="P19:T19"/>
    <mergeCell ref="A20:B20"/>
    <mergeCell ref="C20:G20"/>
    <mergeCell ref="H20:J20"/>
    <mergeCell ref="K20:O20"/>
    <mergeCell ref="P20:T20"/>
    <mergeCell ref="A21:B21"/>
    <mergeCell ref="C21:G21"/>
    <mergeCell ref="H21:J21"/>
    <mergeCell ref="K21:O21"/>
    <mergeCell ref="P21:T21"/>
    <mergeCell ref="A22:B22"/>
    <mergeCell ref="C22:T22"/>
    <mergeCell ref="A6:B11"/>
    <mergeCell ref="C6:G11"/>
    <mergeCell ref="H6:J11"/>
    <mergeCell ref="P6:T7"/>
    <mergeCell ref="P8:T9"/>
    <mergeCell ref="P10:T11"/>
    <mergeCell ref="A12:B15"/>
    <mergeCell ref="C12:G15"/>
    <mergeCell ref="H12:J15"/>
    <mergeCell ref="P12:T13"/>
    <mergeCell ref="P14:T15"/>
    <mergeCell ref="A16:B19"/>
    <mergeCell ref="C16:G19"/>
    <mergeCell ref="H16:J19"/>
    <mergeCell ref="K16:O19"/>
  </mergeCells>
  <phoneticPr fontId="26"/>
  <dataValidations count="1">
    <dataValidation type="list" allowBlank="1" showDropDown="0" showInputMessage="1" showErrorMessage="1" sqref="A6:B21">
      <formula1>"○"</formula1>
    </dataValidation>
  </dataValidations>
  <printOptions horizontalCentered="1"/>
  <pageMargins left="0.59055118110236227" right="0.31496062992125984" top="0.55118110236220474" bottom="0" header="0.31496062992125984" footer="0.31496062992125984"/>
  <pageSetup paperSize="9" scale="79" fitToWidth="1" fitToHeight="1" orientation="portrait" usePrinterDefaults="1" r:id="rId1"/>
  <headerFooter>
    <oddFooter>&amp;R&amp;A</oddFooter>
  </headerFooter>
  <rowBreaks count="1" manualBreakCount="1">
    <brk id="15"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IW27"/>
  <sheetViews>
    <sheetView view="pageBreakPreview" topLeftCell="C1" zoomScaleNormal="50" zoomScaleSheetLayoutView="100" workbookViewId="0">
      <selection sqref="A1:F1"/>
    </sheetView>
  </sheetViews>
  <sheetFormatPr defaultColWidth="8.69921875" defaultRowHeight="18"/>
  <cols>
    <col min="1" max="1" width="8.69921875" style="32"/>
    <col min="2" max="2" width="12.69921875" style="32" customWidth="1"/>
    <col min="3" max="3" width="4.19921875" style="32" customWidth="1"/>
    <col min="4" max="4" width="27.69921875" style="33" customWidth="1"/>
    <col min="5" max="5" width="43.69921875" style="33" customWidth="1"/>
    <col min="6" max="6" width="43.69921875" style="34" customWidth="1"/>
    <col min="7" max="256" width="8.69921875" style="35"/>
  </cols>
  <sheetData>
    <row r="1" spans="1:257" ht="20.25" customHeight="1">
      <c r="A1" s="39" t="s">
        <v>393</v>
      </c>
      <c r="B1" s="39"/>
      <c r="C1" s="39"/>
      <c r="D1" s="39"/>
      <c r="E1" s="39"/>
      <c r="F1" s="39"/>
    </row>
    <row r="2" spans="1:257" ht="20.25" customHeight="1">
      <c r="A2" s="40" t="s">
        <v>827</v>
      </c>
      <c r="B2" s="40"/>
      <c r="C2" s="40"/>
      <c r="D2" s="40"/>
      <c r="E2" s="40"/>
      <c r="F2" s="40"/>
    </row>
    <row r="3" spans="1:257" s="36" customFormat="1" ht="45" customHeight="1">
      <c r="A3" s="41" t="s">
        <v>435</v>
      </c>
      <c r="B3" s="46"/>
      <c r="C3" s="46"/>
      <c r="D3" s="55"/>
      <c r="E3" s="60" t="s">
        <v>811</v>
      </c>
      <c r="F3" s="63" t="s">
        <v>341</v>
      </c>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c r="IS3" s="71"/>
      <c r="IT3" s="71"/>
      <c r="IU3" s="71"/>
      <c r="IV3" s="71"/>
      <c r="IW3" s="72"/>
    </row>
    <row r="4" spans="1:257" s="37" customFormat="1" ht="90" customHeight="1">
      <c r="A4" s="42" t="s">
        <v>41</v>
      </c>
      <c r="B4" s="47" t="s">
        <v>61</v>
      </c>
      <c r="C4" s="51">
        <v>1</v>
      </c>
      <c r="D4" s="56" t="s">
        <v>61</v>
      </c>
      <c r="E4" s="56" t="s">
        <v>710</v>
      </c>
      <c r="F4" s="64" t="s">
        <v>227</v>
      </c>
    </row>
    <row r="5" spans="1:257" s="37" customFormat="1" ht="52.05" customHeight="1">
      <c r="A5" s="42"/>
      <c r="B5" s="48" t="s">
        <v>673</v>
      </c>
      <c r="C5" s="51">
        <v>2</v>
      </c>
      <c r="D5" s="57" t="s">
        <v>448</v>
      </c>
      <c r="E5" s="57"/>
      <c r="F5" s="65"/>
    </row>
    <row r="6" spans="1:257" s="37" customFormat="1" ht="52.05" customHeight="1">
      <c r="A6" s="42"/>
      <c r="B6" s="47"/>
      <c r="C6" s="51">
        <v>4</v>
      </c>
      <c r="D6" s="57" t="s">
        <v>806</v>
      </c>
      <c r="E6" s="61" t="s">
        <v>812</v>
      </c>
      <c r="F6" s="66" t="s">
        <v>135</v>
      </c>
    </row>
    <row r="7" spans="1:257" s="37" customFormat="1" ht="71.400000000000006" customHeight="1">
      <c r="A7" s="42"/>
      <c r="B7" s="47"/>
      <c r="C7" s="51">
        <v>5</v>
      </c>
      <c r="D7" s="57" t="s">
        <v>681</v>
      </c>
      <c r="E7" s="61" t="s">
        <v>442</v>
      </c>
      <c r="F7" s="67"/>
    </row>
    <row r="8" spans="1:257" s="37" customFormat="1" ht="54" customHeight="1">
      <c r="A8" s="43"/>
      <c r="B8" s="49"/>
      <c r="C8" s="52">
        <v>6</v>
      </c>
      <c r="D8" s="58" t="s">
        <v>586</v>
      </c>
      <c r="E8" s="62" t="s">
        <v>426</v>
      </c>
      <c r="F8" s="62" t="s">
        <v>653</v>
      </c>
    </row>
    <row r="9" spans="1:257" s="37" customFormat="1" ht="54" customHeight="1">
      <c r="A9" s="44" t="s">
        <v>803</v>
      </c>
      <c r="B9" s="50" t="s">
        <v>34</v>
      </c>
      <c r="C9" s="53"/>
      <c r="D9" s="59" t="s">
        <v>34</v>
      </c>
      <c r="E9" s="59" t="s">
        <v>813</v>
      </c>
      <c r="F9" s="68" t="s">
        <v>819</v>
      </c>
    </row>
    <row r="10" spans="1:257" s="37" customFormat="1" ht="54" customHeight="1">
      <c r="A10" s="45"/>
      <c r="B10" s="48" t="s">
        <v>16</v>
      </c>
      <c r="C10" s="54" t="s">
        <v>230</v>
      </c>
      <c r="D10" s="57" t="s">
        <v>10</v>
      </c>
      <c r="E10" s="57" t="s">
        <v>148</v>
      </c>
      <c r="F10" s="69" t="s">
        <v>820</v>
      </c>
    </row>
    <row r="11" spans="1:257" s="37" customFormat="1" ht="54" customHeight="1">
      <c r="A11" s="45"/>
      <c r="B11" s="48"/>
      <c r="C11" s="54" t="s">
        <v>168</v>
      </c>
      <c r="D11" s="57" t="s">
        <v>807</v>
      </c>
      <c r="E11" s="57" t="s">
        <v>247</v>
      </c>
      <c r="F11" s="69" t="s">
        <v>821</v>
      </c>
    </row>
    <row r="12" spans="1:257" s="37" customFormat="1" ht="54" customHeight="1">
      <c r="A12" s="45"/>
      <c r="B12" s="48"/>
      <c r="C12" s="54" t="s">
        <v>303</v>
      </c>
      <c r="D12" s="57" t="s">
        <v>234</v>
      </c>
      <c r="E12" s="57" t="s">
        <v>814</v>
      </c>
      <c r="F12" s="69" t="s">
        <v>822</v>
      </c>
    </row>
    <row r="13" spans="1:257" s="37" customFormat="1" ht="54" customHeight="1">
      <c r="A13" s="45"/>
      <c r="B13" s="48"/>
      <c r="C13" s="54" t="s">
        <v>305</v>
      </c>
      <c r="D13" s="57" t="s">
        <v>52</v>
      </c>
      <c r="E13" s="57" t="s">
        <v>815</v>
      </c>
      <c r="F13" s="69" t="s">
        <v>603</v>
      </c>
    </row>
    <row r="14" spans="1:257" s="37" customFormat="1" ht="54" customHeight="1">
      <c r="A14" s="45"/>
      <c r="B14" s="48"/>
      <c r="C14" s="54" t="s">
        <v>106</v>
      </c>
      <c r="D14" s="57" t="s">
        <v>251</v>
      </c>
      <c r="E14" s="57" t="s">
        <v>111</v>
      </c>
      <c r="F14" s="69" t="s">
        <v>823</v>
      </c>
    </row>
    <row r="15" spans="1:257" s="37" customFormat="1" ht="54" customHeight="1">
      <c r="A15" s="45"/>
      <c r="B15" s="48"/>
      <c r="C15" s="54" t="s">
        <v>504</v>
      </c>
      <c r="D15" s="57" t="s">
        <v>695</v>
      </c>
      <c r="E15" s="57" t="s">
        <v>816</v>
      </c>
      <c r="F15" s="69" t="s">
        <v>458</v>
      </c>
    </row>
    <row r="16" spans="1:257" s="37" customFormat="1" ht="83.4" customHeight="1">
      <c r="A16" s="45"/>
      <c r="B16" s="48"/>
      <c r="C16" s="54" t="s">
        <v>44</v>
      </c>
      <c r="D16" s="57" t="s">
        <v>808</v>
      </c>
      <c r="E16" s="57" t="s">
        <v>817</v>
      </c>
      <c r="F16" s="69" t="s">
        <v>824</v>
      </c>
    </row>
    <row r="17" spans="1:256" s="37" customFormat="1" ht="54" customHeight="1">
      <c r="A17" s="45"/>
      <c r="B17" s="48"/>
      <c r="C17" s="54" t="s">
        <v>92</v>
      </c>
      <c r="D17" s="57" t="s">
        <v>57</v>
      </c>
      <c r="E17" s="57" t="s">
        <v>517</v>
      </c>
      <c r="F17" s="69" t="s">
        <v>825</v>
      </c>
    </row>
    <row r="18" spans="1:256" s="37" customFormat="1" ht="54" customHeight="1">
      <c r="A18" s="45"/>
      <c r="B18" s="48"/>
      <c r="C18" s="54" t="s">
        <v>291</v>
      </c>
      <c r="D18" s="57" t="s">
        <v>809</v>
      </c>
      <c r="E18" s="57" t="s">
        <v>413</v>
      </c>
      <c r="F18" s="69" t="s">
        <v>415</v>
      </c>
    </row>
    <row r="19" spans="1:256" s="37" customFormat="1" ht="54" customHeight="1">
      <c r="A19" s="45"/>
      <c r="B19" s="48"/>
      <c r="C19" s="54" t="s">
        <v>523</v>
      </c>
      <c r="D19" s="57" t="s">
        <v>594</v>
      </c>
      <c r="E19" s="57" t="s">
        <v>271</v>
      </c>
      <c r="F19" s="69" t="s">
        <v>271</v>
      </c>
    </row>
    <row r="20" spans="1:256" s="37" customFormat="1" ht="54" customHeight="1">
      <c r="A20" s="45"/>
      <c r="B20" s="48"/>
      <c r="C20" s="54" t="s">
        <v>748</v>
      </c>
      <c r="D20" s="57" t="s">
        <v>810</v>
      </c>
      <c r="E20" s="57" t="s">
        <v>465</v>
      </c>
      <c r="F20" s="69" t="s">
        <v>640</v>
      </c>
    </row>
    <row r="21" spans="1:256" s="37" customFormat="1" ht="54" customHeight="1">
      <c r="A21" s="45"/>
      <c r="B21" s="48"/>
      <c r="C21" s="54" t="s">
        <v>750</v>
      </c>
      <c r="D21" s="57" t="s">
        <v>565</v>
      </c>
      <c r="E21" s="57" t="s">
        <v>335</v>
      </c>
      <c r="F21" s="69" t="s">
        <v>746</v>
      </c>
    </row>
    <row r="22" spans="1:256" s="37" customFormat="1" ht="54" customHeight="1">
      <c r="A22" s="45"/>
      <c r="B22" s="48"/>
      <c r="C22" s="54" t="s">
        <v>144</v>
      </c>
      <c r="D22" s="57" t="s">
        <v>586</v>
      </c>
      <c r="E22" s="57" t="s">
        <v>818</v>
      </c>
      <c r="F22" s="69" t="s">
        <v>826</v>
      </c>
    </row>
    <row r="23" spans="1:256" s="38" customFormat="1" ht="22.2">
      <c r="A23" s="32"/>
      <c r="B23" s="32"/>
      <c r="C23" s="32"/>
      <c r="D23" s="32"/>
      <c r="E23" s="32"/>
      <c r="F23" s="70"/>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c r="IQ23" s="71"/>
      <c r="IR23" s="71"/>
      <c r="IS23" s="71"/>
      <c r="IT23" s="71"/>
      <c r="IU23" s="71"/>
      <c r="IV23" s="71"/>
    </row>
    <row r="24" spans="1:256" s="38" customFormat="1" ht="22.2">
      <c r="A24" s="32" t="s">
        <v>180</v>
      </c>
      <c r="B24" s="32"/>
      <c r="C24" s="32"/>
      <c r="D24" s="32"/>
      <c r="E24" s="32"/>
      <c r="F24" s="70"/>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c r="HR24" s="71"/>
      <c r="HS24" s="71"/>
      <c r="HT24" s="71"/>
      <c r="HU24" s="71"/>
      <c r="HV24" s="71"/>
      <c r="HW24" s="71"/>
      <c r="HX24" s="71"/>
      <c r="HY24" s="71"/>
      <c r="HZ24" s="71"/>
      <c r="IA24" s="71"/>
      <c r="IB24" s="71"/>
      <c r="IC24" s="71"/>
      <c r="ID24" s="71"/>
      <c r="IE24" s="71"/>
      <c r="IF24" s="71"/>
      <c r="IG24" s="71"/>
      <c r="IH24" s="71"/>
      <c r="II24" s="71"/>
      <c r="IJ24" s="71"/>
      <c r="IK24" s="71"/>
      <c r="IL24" s="71"/>
      <c r="IM24" s="71"/>
      <c r="IN24" s="71"/>
      <c r="IO24" s="71"/>
      <c r="IP24" s="71"/>
      <c r="IQ24" s="71"/>
      <c r="IR24" s="71"/>
      <c r="IS24" s="71"/>
      <c r="IT24" s="71"/>
      <c r="IU24" s="71"/>
      <c r="IV24" s="71"/>
    </row>
    <row r="25" spans="1:256" s="38" customFormat="1" ht="22.2">
      <c r="A25" s="32" t="s">
        <v>282</v>
      </c>
      <c r="B25" s="32"/>
      <c r="C25" s="32"/>
      <c r="D25" s="32"/>
      <c r="E25" s="32"/>
      <c r="F25" s="70"/>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c r="IO25" s="71"/>
      <c r="IP25" s="71"/>
      <c r="IQ25" s="71"/>
      <c r="IR25" s="71"/>
      <c r="IS25" s="71"/>
      <c r="IT25" s="71"/>
      <c r="IU25" s="71"/>
      <c r="IV25" s="71"/>
    </row>
    <row r="26" spans="1:256" s="38" customFormat="1" ht="22.2">
      <c r="A26" s="32" t="s">
        <v>804</v>
      </c>
      <c r="B26" s="32"/>
      <c r="C26" s="32"/>
      <c r="D26" s="32"/>
      <c r="E26" s="32"/>
      <c r="F26" s="70"/>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c r="HR26" s="71"/>
      <c r="HS26" s="71"/>
      <c r="HT26" s="71"/>
      <c r="HU26" s="71"/>
      <c r="HV26" s="71"/>
      <c r="HW26" s="71"/>
      <c r="HX26" s="71"/>
      <c r="HY26" s="71"/>
      <c r="HZ26" s="71"/>
      <c r="IA26" s="71"/>
      <c r="IB26" s="71"/>
      <c r="IC26" s="71"/>
      <c r="ID26" s="71"/>
      <c r="IE26" s="71"/>
      <c r="IF26" s="71"/>
      <c r="IG26" s="71"/>
      <c r="IH26" s="71"/>
      <c r="II26" s="71"/>
      <c r="IJ26" s="71"/>
      <c r="IK26" s="71"/>
      <c r="IL26" s="71"/>
      <c r="IM26" s="71"/>
      <c r="IN26" s="71"/>
      <c r="IO26" s="71"/>
      <c r="IP26" s="71"/>
      <c r="IQ26" s="71"/>
      <c r="IR26" s="71"/>
      <c r="IS26" s="71"/>
      <c r="IT26" s="71"/>
      <c r="IU26" s="71"/>
      <c r="IV26" s="71"/>
    </row>
    <row r="27" spans="1:256" s="38" customFormat="1" ht="22.2">
      <c r="A27" s="32" t="s">
        <v>805</v>
      </c>
      <c r="B27" s="32"/>
      <c r="C27" s="32"/>
      <c r="D27" s="32"/>
      <c r="E27" s="32"/>
      <c r="F27" s="70"/>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c r="IO27" s="71"/>
      <c r="IP27" s="71"/>
      <c r="IQ27" s="71"/>
      <c r="IR27" s="71"/>
      <c r="IS27" s="71"/>
      <c r="IT27" s="71"/>
      <c r="IU27" s="71"/>
      <c r="IV27" s="71"/>
    </row>
  </sheetData>
  <sheetProtection password="DD53" sheet="1" objects="1" scenarios="1" selectLockedCells="1"/>
  <mergeCells count="8">
    <mergeCell ref="A1:F1"/>
    <mergeCell ref="A2:F2"/>
    <mergeCell ref="A3:D3"/>
    <mergeCell ref="A4:A8"/>
    <mergeCell ref="B5:B8"/>
    <mergeCell ref="F6:F7"/>
    <mergeCell ref="A9:A22"/>
    <mergeCell ref="B10:B22"/>
  </mergeCells>
  <phoneticPr fontId="10"/>
  <pageMargins left="0.7" right="0.7" top="0.75" bottom="0.75" header="0.3" footer="0.3"/>
  <pageSetup paperSize="9" scale="5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Q131"/>
  <sheetViews>
    <sheetView showGridLines="0" tabSelected="1" view="pageBreakPreview" zoomScaleSheetLayoutView="100" workbookViewId="0">
      <selection activeCell="B1" sqref="B1"/>
    </sheetView>
  </sheetViews>
  <sheetFormatPr defaultRowHeight="13.2"/>
  <cols>
    <col min="1" max="1" width="15" style="73" customWidth="1"/>
    <col min="2" max="2" width="14.3984375" style="73" customWidth="1"/>
    <col min="3" max="6" width="13.59765625" style="73" customWidth="1"/>
    <col min="7" max="7" width="2.3984375" style="73" customWidth="1"/>
    <col min="8" max="8" width="10.69921875" style="74" customWidth="1"/>
    <col min="9" max="9" width="3.19921875" style="75" customWidth="1"/>
    <col min="10" max="10" width="10.69921875" style="76" customWidth="1"/>
    <col min="11" max="14" width="10.69921875" style="73" customWidth="1"/>
    <col min="15" max="15" width="2.796875" style="73" customWidth="1"/>
    <col min="16" max="17" width="10.69921875" style="73" hidden="1" customWidth="1"/>
    <col min="18" max="18" width="10.69921875" style="73" customWidth="1"/>
    <col min="19" max="16383" width="9" style="73" customWidth="1"/>
    <col min="16384" max="16384" width="8.796875" style="73" customWidth="1"/>
  </cols>
  <sheetData>
    <row r="1" spans="1:7">
      <c r="A1" s="77" t="s">
        <v>8</v>
      </c>
      <c r="B1" s="111"/>
      <c r="C1" s="130"/>
      <c r="E1" s="161" t="s">
        <v>745</v>
      </c>
      <c r="F1" s="161"/>
      <c r="G1" s="196"/>
    </row>
    <row r="2" spans="1:7">
      <c r="A2" s="78"/>
      <c r="B2" s="112"/>
      <c r="C2" s="78"/>
      <c r="D2" s="78"/>
      <c r="E2" s="78"/>
      <c r="F2" s="78"/>
    </row>
    <row r="3" spans="1:7">
      <c r="A3" s="79" t="s">
        <v>177</v>
      </c>
      <c r="B3" s="79"/>
      <c r="C3" s="80" t="s">
        <v>256</v>
      </c>
      <c r="D3" s="80"/>
      <c r="E3" s="80"/>
      <c r="F3" s="80"/>
    </row>
    <row r="4" spans="1:7">
      <c r="A4" s="80"/>
      <c r="B4" s="80"/>
      <c r="C4" s="80"/>
      <c r="D4" s="80"/>
      <c r="E4" s="80"/>
      <c r="F4" s="80"/>
    </row>
    <row r="5" spans="1:7">
      <c r="B5" s="80"/>
      <c r="C5" s="131" t="s">
        <v>259</v>
      </c>
      <c r="D5" s="131"/>
      <c r="E5" s="162"/>
      <c r="F5" s="162"/>
    </row>
    <row r="6" spans="1:7">
      <c r="B6" s="113"/>
      <c r="C6" s="131"/>
      <c r="D6" s="131" t="s">
        <v>377</v>
      </c>
      <c r="E6" s="162"/>
      <c r="F6" s="176" t="s">
        <v>581</v>
      </c>
    </row>
    <row r="7" spans="1:7">
      <c r="B7" s="113"/>
      <c r="C7" s="131"/>
      <c r="D7" s="147" t="s">
        <v>311</v>
      </c>
      <c r="E7" s="162"/>
      <c r="F7" s="162"/>
    </row>
    <row r="8" spans="1:7">
      <c r="A8" s="80"/>
      <c r="B8" s="80"/>
      <c r="C8" s="80"/>
      <c r="D8" s="80"/>
      <c r="E8" s="80"/>
      <c r="F8" s="80"/>
    </row>
    <row r="9" spans="1:7" ht="16.2">
      <c r="A9" s="81">
        <v>7</v>
      </c>
      <c r="B9" s="81"/>
      <c r="C9" s="81"/>
      <c r="D9" s="81"/>
      <c r="E9" s="81"/>
      <c r="F9" s="81"/>
    </row>
    <row r="10" spans="1:7">
      <c r="A10" s="80"/>
      <c r="B10" s="80"/>
      <c r="C10" s="80"/>
      <c r="D10" s="80"/>
      <c r="E10" s="80"/>
      <c r="F10" s="80"/>
    </row>
    <row r="11" spans="1:7">
      <c r="A11" s="80" t="s">
        <v>265</v>
      </c>
      <c r="B11" s="80"/>
      <c r="C11" s="80"/>
      <c r="D11" s="80"/>
      <c r="E11" s="80"/>
      <c r="F11" s="80"/>
    </row>
    <row r="12" spans="1:7" ht="13.95">
      <c r="A12" s="82" t="s">
        <v>176</v>
      </c>
      <c r="B12" s="82"/>
      <c r="C12" s="82"/>
      <c r="D12" s="82"/>
      <c r="E12" s="82"/>
      <c r="F12" s="82" t="s">
        <v>433</v>
      </c>
    </row>
    <row r="13" spans="1:7" ht="13.95">
      <c r="A13" s="83" t="s">
        <v>266</v>
      </c>
      <c r="B13" s="114"/>
      <c r="C13" s="132" t="s">
        <v>269</v>
      </c>
      <c r="D13" s="148"/>
      <c r="E13" s="132" t="s">
        <v>270</v>
      </c>
      <c r="F13" s="177"/>
    </row>
    <row r="14" spans="1:7" ht="22.5" customHeight="1">
      <c r="A14" s="84" t="s">
        <v>272</v>
      </c>
      <c r="B14" s="115"/>
      <c r="C14" s="133"/>
      <c r="D14" s="149"/>
      <c r="E14" s="163" t="s">
        <v>684</v>
      </c>
      <c r="F14" s="178"/>
      <c r="G14" s="196"/>
    </row>
    <row r="15" spans="1:7" ht="22.5" customHeight="1">
      <c r="A15" s="85" t="s">
        <v>276</v>
      </c>
      <c r="B15" s="116"/>
      <c r="C15" s="134"/>
      <c r="D15" s="150"/>
      <c r="E15" s="164" t="s">
        <v>686</v>
      </c>
      <c r="F15" s="179"/>
      <c r="G15" s="196"/>
    </row>
    <row r="16" spans="1:7" ht="19.5" customHeight="1">
      <c r="A16" s="86" t="s">
        <v>354</v>
      </c>
      <c r="B16" s="117"/>
      <c r="C16" s="135">
        <f>SUM(C14:D15)</f>
        <v>0</v>
      </c>
      <c r="D16" s="151"/>
      <c r="E16" s="165"/>
      <c r="F16" s="180"/>
    </row>
    <row r="17" spans="1:15" ht="17.25" customHeight="1">
      <c r="A17" s="76"/>
      <c r="B17" s="76"/>
      <c r="C17" s="76"/>
      <c r="D17" s="76"/>
      <c r="E17" s="76"/>
      <c r="F17" s="76"/>
      <c r="H17" s="76"/>
    </row>
    <row r="18" spans="1:15" ht="17.25" customHeight="1">
      <c r="A18" s="87" t="s">
        <v>46</v>
      </c>
      <c r="B18" s="87"/>
      <c r="C18" s="136"/>
      <c r="D18" s="136"/>
      <c r="E18" s="136"/>
      <c r="F18" s="136" t="s">
        <v>433</v>
      </c>
      <c r="H18" s="200"/>
      <c r="I18" s="200"/>
      <c r="J18" s="223"/>
      <c r="K18" s="223"/>
      <c r="L18" s="223"/>
      <c r="M18" s="223"/>
      <c r="N18" s="223"/>
      <c r="O18" s="266"/>
    </row>
    <row r="19" spans="1:15" ht="17.25" customHeight="1">
      <c r="A19" s="83" t="s">
        <v>199</v>
      </c>
      <c r="B19" s="114"/>
      <c r="C19" s="132" t="s">
        <v>278</v>
      </c>
      <c r="D19" s="148"/>
      <c r="E19" s="132" t="s">
        <v>279</v>
      </c>
      <c r="F19" s="177"/>
      <c r="H19" s="200"/>
      <c r="I19" s="200"/>
      <c r="J19" s="224"/>
      <c r="K19" s="224"/>
      <c r="L19" s="224"/>
      <c r="M19" s="224"/>
      <c r="N19" s="224"/>
      <c r="O19" s="267"/>
    </row>
    <row r="20" spans="1:15" ht="22.5" customHeight="1">
      <c r="A20" s="84" t="s">
        <v>197</v>
      </c>
      <c r="B20" s="115"/>
      <c r="C20" s="137">
        <f>'４（金銭出納簿・今年度）'!E114+'４（金銭出納簿・前年度）'!E62</f>
        <v>0</v>
      </c>
      <c r="D20" s="152"/>
      <c r="E20" s="166"/>
      <c r="F20" s="181"/>
      <c r="H20" s="201"/>
      <c r="I20" s="201"/>
      <c r="J20" s="225"/>
      <c r="K20" s="225"/>
      <c r="L20" s="225"/>
      <c r="M20" s="225"/>
      <c r="N20" s="225"/>
      <c r="O20" s="268"/>
    </row>
    <row r="21" spans="1:15" ht="22.5" customHeight="1">
      <c r="A21" s="88" t="s">
        <v>482</v>
      </c>
      <c r="B21" s="118"/>
      <c r="C21" s="138">
        <f>'４（金銭出納簿・今年度）'!F114+'４（金銭出納簿・前年度）'!F62</f>
        <v>0</v>
      </c>
      <c r="D21" s="138"/>
      <c r="E21" s="167"/>
      <c r="F21" s="182"/>
      <c r="G21" s="196"/>
      <c r="H21" s="201"/>
      <c r="I21" s="201"/>
      <c r="J21" s="225"/>
      <c r="K21" s="225"/>
      <c r="L21" s="225"/>
      <c r="M21" s="225"/>
      <c r="N21" s="225"/>
      <c r="O21" s="268"/>
    </row>
    <row r="22" spans="1:15" ht="22.5" customHeight="1">
      <c r="A22" s="88" t="s">
        <v>481</v>
      </c>
      <c r="B22" s="118"/>
      <c r="C22" s="139">
        <f>'４（金銭出納簿・今年度）'!G114+'４（金銭出納簿・前年度）'!G62</f>
        <v>0</v>
      </c>
      <c r="D22" s="153"/>
      <c r="E22" s="168"/>
      <c r="F22" s="183"/>
      <c r="G22" s="196"/>
      <c r="H22" s="201"/>
      <c r="I22" s="201"/>
      <c r="J22" s="225"/>
      <c r="K22" s="225"/>
      <c r="L22" s="225"/>
      <c r="M22" s="225"/>
      <c r="N22" s="225"/>
      <c r="O22" s="268"/>
    </row>
    <row r="23" spans="1:15" ht="22.5" customHeight="1">
      <c r="A23" s="88" t="s">
        <v>280</v>
      </c>
      <c r="B23" s="118"/>
      <c r="C23" s="139">
        <f>'４（金銭出納簿・今年度）'!H114+'４（金銭出納簿・前年度）'!H62</f>
        <v>0</v>
      </c>
      <c r="D23" s="153"/>
      <c r="E23" s="168"/>
      <c r="F23" s="183"/>
      <c r="H23" s="201"/>
      <c r="I23" s="201"/>
      <c r="J23" s="225"/>
      <c r="K23" s="225"/>
      <c r="L23" s="225"/>
      <c r="M23" s="225"/>
      <c r="N23" s="225"/>
      <c r="O23" s="268"/>
    </row>
    <row r="24" spans="1:15" ht="22.5" customHeight="1">
      <c r="A24" s="88" t="s">
        <v>240</v>
      </c>
      <c r="B24" s="118"/>
      <c r="C24" s="139">
        <f>'４（金銭出納簿・今年度）'!I114+'４（金銭出納簿・前年度）'!I62</f>
        <v>0</v>
      </c>
      <c r="D24" s="153"/>
      <c r="E24" s="168"/>
      <c r="F24" s="183"/>
      <c r="H24" s="201"/>
      <c r="I24" s="201"/>
      <c r="J24" s="225"/>
      <c r="K24" s="225"/>
      <c r="L24" s="225"/>
      <c r="M24" s="225"/>
      <c r="N24" s="225"/>
      <c r="O24" s="268"/>
    </row>
    <row r="25" spans="1:15" ht="22.5" customHeight="1">
      <c r="A25" s="88" t="s">
        <v>469</v>
      </c>
      <c r="B25" s="118"/>
      <c r="C25" s="139">
        <f>'４（金銭出納簿・今年度）'!J114+'４（金銭出納簿・前年度）'!J62</f>
        <v>0</v>
      </c>
      <c r="D25" s="153"/>
      <c r="E25" s="168"/>
      <c r="F25" s="183"/>
      <c r="H25" s="201"/>
      <c r="I25" s="201"/>
      <c r="J25" s="225"/>
      <c r="K25" s="225"/>
      <c r="L25" s="225"/>
      <c r="M25" s="225"/>
      <c r="N25" s="225"/>
      <c r="O25" s="268"/>
    </row>
    <row r="26" spans="1:15" ht="22.5" customHeight="1">
      <c r="A26" s="88" t="s">
        <v>70</v>
      </c>
      <c r="B26" s="118"/>
      <c r="C26" s="139">
        <f>'４（金銭出納簿・今年度）'!K114+'４（金銭出納簿・前年度）'!K62</f>
        <v>0</v>
      </c>
      <c r="D26" s="153"/>
      <c r="E26" s="168"/>
      <c r="F26" s="183"/>
      <c r="H26" s="201"/>
      <c r="I26" s="201"/>
      <c r="J26" s="225"/>
      <c r="K26" s="225"/>
      <c r="L26" s="225"/>
      <c r="M26" s="225"/>
      <c r="N26" s="225"/>
      <c r="O26" s="268"/>
    </row>
    <row r="27" spans="1:15" ht="22.5" customHeight="1">
      <c r="A27" s="88" t="s">
        <v>367</v>
      </c>
      <c r="B27" s="118"/>
      <c r="C27" s="139">
        <f>'４（金銭出納簿・今年度）'!L114+'４（金銭出納簿・前年度）'!L62</f>
        <v>0</v>
      </c>
      <c r="D27" s="153"/>
      <c r="E27" s="168"/>
      <c r="F27" s="183"/>
      <c r="H27" s="201"/>
      <c r="I27" s="201"/>
      <c r="J27" s="225"/>
      <c r="K27" s="225"/>
      <c r="L27" s="225"/>
      <c r="M27" s="225"/>
      <c r="N27" s="225"/>
      <c r="O27" s="268"/>
    </row>
    <row r="28" spans="1:15" ht="22.5" customHeight="1">
      <c r="A28" s="88" t="s">
        <v>98</v>
      </c>
      <c r="B28" s="118"/>
      <c r="C28" s="139">
        <f>'４（金銭出納簿・今年度）'!M114+'４（金銭出納簿・前年度）'!M62</f>
        <v>0</v>
      </c>
      <c r="D28" s="153"/>
      <c r="E28" s="168"/>
      <c r="F28" s="183"/>
      <c r="H28" s="201"/>
      <c r="I28" s="201"/>
      <c r="J28" s="225"/>
      <c r="K28" s="225"/>
      <c r="L28" s="225"/>
      <c r="M28" s="225"/>
      <c r="N28" s="225"/>
      <c r="O28" s="268"/>
    </row>
    <row r="29" spans="1:15" ht="22.5" customHeight="1">
      <c r="A29" s="88" t="s">
        <v>214</v>
      </c>
      <c r="B29" s="118"/>
      <c r="C29" s="139">
        <f>'４（金銭出納簿・今年度）'!N114+'４（金銭出納簿・前年度）'!N62</f>
        <v>0</v>
      </c>
      <c r="D29" s="153"/>
      <c r="E29" s="168"/>
      <c r="F29" s="183"/>
      <c r="H29" s="201"/>
      <c r="I29" s="201"/>
      <c r="J29" s="225"/>
      <c r="K29" s="225"/>
      <c r="L29" s="225"/>
      <c r="M29" s="225"/>
      <c r="N29" s="225"/>
      <c r="O29" s="268"/>
    </row>
    <row r="30" spans="1:15" ht="22.5" customHeight="1">
      <c r="A30" s="88" t="s">
        <v>343</v>
      </c>
      <c r="B30" s="118"/>
      <c r="C30" s="139">
        <f>'４（金銭出納簿・今年度）'!O114+'４（金銭出納簿・前年度）'!O62</f>
        <v>0</v>
      </c>
      <c r="D30" s="153"/>
      <c r="E30" s="168"/>
      <c r="F30" s="183"/>
      <c r="H30" s="201"/>
      <c r="I30" s="201"/>
      <c r="J30" s="225"/>
      <c r="K30" s="225"/>
      <c r="L30" s="225"/>
      <c r="M30" s="225"/>
      <c r="N30" s="225"/>
      <c r="O30" s="268"/>
    </row>
    <row r="31" spans="1:15" ht="22.5" customHeight="1">
      <c r="A31" s="88" t="s">
        <v>457</v>
      </c>
      <c r="B31" s="118"/>
      <c r="C31" s="139">
        <f>'４（金銭出納簿・今年度）'!P114+'４（金銭出納簿・前年度）'!P62</f>
        <v>0</v>
      </c>
      <c r="D31" s="153"/>
      <c r="E31" s="168"/>
      <c r="F31" s="183"/>
      <c r="H31" s="201"/>
      <c r="I31" s="201"/>
      <c r="J31" s="225"/>
      <c r="K31" s="225"/>
      <c r="L31" s="225"/>
      <c r="M31" s="225"/>
      <c r="N31" s="225"/>
      <c r="O31" s="268"/>
    </row>
    <row r="32" spans="1:15" ht="22.5" customHeight="1">
      <c r="A32" s="89" t="s">
        <v>460</v>
      </c>
      <c r="B32" s="119"/>
      <c r="C32" s="140">
        <f>'４（金銭出納簿・今年度）'!Q114+'４（金銭出納簿・前年度）'!Q62</f>
        <v>0</v>
      </c>
      <c r="D32" s="154"/>
      <c r="E32" s="168"/>
      <c r="F32" s="183"/>
      <c r="H32" s="201"/>
      <c r="I32" s="201"/>
      <c r="J32" s="225"/>
      <c r="K32" s="225"/>
      <c r="L32" s="225"/>
      <c r="M32" s="225"/>
      <c r="N32" s="225"/>
      <c r="O32" s="268"/>
    </row>
    <row r="33" spans="1:17" ht="22.5" customHeight="1">
      <c r="A33" s="90" t="s">
        <v>129</v>
      </c>
      <c r="B33" s="120"/>
      <c r="C33" s="141">
        <f>SUM(C20:D32)</f>
        <v>0</v>
      </c>
      <c r="D33" s="155"/>
      <c r="E33" s="169"/>
      <c r="F33" s="184"/>
      <c r="H33" s="200"/>
      <c r="I33" s="200"/>
      <c r="J33" s="225"/>
      <c r="K33" s="225"/>
      <c r="L33" s="225"/>
      <c r="M33" s="225"/>
      <c r="N33" s="225"/>
      <c r="O33" s="268"/>
    </row>
    <row r="34" spans="1:17" ht="33" customHeight="1">
      <c r="A34" s="91" t="s">
        <v>450</v>
      </c>
      <c r="B34" s="120"/>
      <c r="C34" s="142">
        <f>F34+C15-C33</f>
        <v>0</v>
      </c>
      <c r="D34" s="156"/>
      <c r="E34" s="170" t="s">
        <v>453</v>
      </c>
      <c r="F34" s="185"/>
      <c r="H34" s="202"/>
      <c r="I34" s="202"/>
      <c r="J34" s="226"/>
      <c r="K34" s="226"/>
      <c r="L34" s="226"/>
      <c r="M34" s="226"/>
      <c r="N34" s="259"/>
      <c r="O34" s="269"/>
    </row>
    <row r="35" spans="1:17" ht="33" customHeight="1">
      <c r="A35" s="92" t="s">
        <v>533</v>
      </c>
      <c r="B35" s="121"/>
      <c r="C35" s="143"/>
      <c r="D35" s="157">
        <f>C34+F35</f>
        <v>0</v>
      </c>
      <c r="E35" s="171" t="s">
        <v>744</v>
      </c>
      <c r="F35" s="186"/>
      <c r="H35" s="200"/>
      <c r="I35" s="200"/>
      <c r="J35" s="226"/>
      <c r="K35" s="226"/>
      <c r="L35" s="226"/>
      <c r="M35" s="226"/>
      <c r="N35" s="259"/>
      <c r="O35" s="269"/>
    </row>
    <row r="36" spans="1:17" ht="17.25" customHeight="1">
      <c r="A36" s="93" t="s">
        <v>447</v>
      </c>
      <c r="B36" s="93"/>
      <c r="C36" s="93"/>
      <c r="D36" s="76"/>
      <c r="E36" s="76"/>
      <c r="F36" s="76" t="s">
        <v>164</v>
      </c>
      <c r="G36" s="76"/>
      <c r="H36" s="73"/>
      <c r="I36" s="212"/>
      <c r="J36" s="212"/>
      <c r="K36" s="212"/>
      <c r="L36" s="212"/>
      <c r="M36" s="212"/>
      <c r="N36" s="212"/>
      <c r="O36" s="76"/>
      <c r="P36" s="196" t="s">
        <v>703</v>
      </c>
    </row>
    <row r="37" spans="1:17" ht="17.25" customHeight="1">
      <c r="A37" s="94" t="s">
        <v>196</v>
      </c>
      <c r="B37" s="122" t="s">
        <v>283</v>
      </c>
      <c r="C37" s="122" t="s">
        <v>189</v>
      </c>
      <c r="D37" s="158"/>
      <c r="E37" s="172" t="s">
        <v>184</v>
      </c>
      <c r="F37" s="187"/>
      <c r="G37" s="197"/>
      <c r="H37" s="203" t="s">
        <v>229</v>
      </c>
      <c r="I37" s="213"/>
      <c r="J37" s="213"/>
      <c r="K37" s="235"/>
      <c r="L37" s="235"/>
      <c r="M37" s="213"/>
      <c r="N37" s="260"/>
      <c r="O37" s="270"/>
      <c r="P37" s="274" t="s">
        <v>189</v>
      </c>
      <c r="Q37" s="187"/>
    </row>
    <row r="38" spans="1:17" ht="17.25" customHeight="1">
      <c r="A38" s="95"/>
      <c r="B38" s="123" t="s">
        <v>287</v>
      </c>
      <c r="C38" s="144" t="s">
        <v>287</v>
      </c>
      <c r="D38" s="123" t="s">
        <v>263</v>
      </c>
      <c r="E38" s="144" t="s">
        <v>287</v>
      </c>
      <c r="F38" s="188" t="s">
        <v>289</v>
      </c>
      <c r="G38" s="197"/>
      <c r="H38" s="204" t="s">
        <v>680</v>
      </c>
      <c r="I38" s="214"/>
      <c r="J38" s="227"/>
      <c r="K38" s="236" t="s">
        <v>713</v>
      </c>
      <c r="L38" s="236"/>
      <c r="M38" s="253" t="s">
        <v>716</v>
      </c>
      <c r="N38" s="261"/>
      <c r="O38" s="271"/>
      <c r="P38" s="275" t="s">
        <v>287</v>
      </c>
      <c r="Q38" s="281" t="s">
        <v>263</v>
      </c>
    </row>
    <row r="39" spans="1:17" ht="15" customHeight="1">
      <c r="A39" s="96"/>
      <c r="B39" s="124" t="s">
        <v>445</v>
      </c>
      <c r="C39" s="145" t="s">
        <v>472</v>
      </c>
      <c r="D39" s="159" t="s">
        <v>475</v>
      </c>
      <c r="E39" s="124" t="s">
        <v>207</v>
      </c>
      <c r="F39" s="189" t="s">
        <v>476</v>
      </c>
      <c r="G39" s="198"/>
      <c r="H39" s="205" t="s">
        <v>239</v>
      </c>
      <c r="I39" s="215" t="s">
        <v>682</v>
      </c>
      <c r="J39" s="228" t="s">
        <v>683</v>
      </c>
      <c r="K39" s="237" t="s">
        <v>714</v>
      </c>
      <c r="L39" s="245" t="s">
        <v>715</v>
      </c>
      <c r="M39" s="254" t="s">
        <v>714</v>
      </c>
      <c r="N39" s="262" t="s">
        <v>715</v>
      </c>
      <c r="O39" s="224"/>
      <c r="P39" s="276" t="s">
        <v>472</v>
      </c>
      <c r="Q39" s="282" t="s">
        <v>475</v>
      </c>
    </row>
    <row r="40" spans="1:17" ht="15" customHeight="1">
      <c r="A40" s="97"/>
      <c r="B40" s="125"/>
      <c r="C40" s="146">
        <f t="shared" ref="C40:D79" si="0">P40+M40</f>
        <v>0</v>
      </c>
      <c r="D40" s="160">
        <f t="shared" si="0"/>
        <v>0</v>
      </c>
      <c r="E40" s="146" t="str">
        <f t="shared" ref="E40:E79" si="1">IF(B40+C40=0,"",B40+C40)</f>
        <v/>
      </c>
      <c r="F40" s="190">
        <f t="shared" ref="F40:F79" si="2">IF(D40="","",D40)</f>
        <v>0</v>
      </c>
      <c r="G40" s="199"/>
      <c r="H40" s="206"/>
      <c r="I40" s="216" t="s">
        <v>682</v>
      </c>
      <c r="J40" s="229"/>
      <c r="K40" s="238"/>
      <c r="L40" s="246"/>
      <c r="M40" s="255"/>
      <c r="N40" s="263"/>
      <c r="O40" s="272"/>
      <c r="P40" s="277">
        <f t="shared" ref="P40:P79" si="3">IF(ISBLANK(J40),0,ROUND($C$15*H40/J40,0))</f>
        <v>0</v>
      </c>
      <c r="Q40" s="283">
        <f t="shared" ref="Q40:Q79" si="4">IF(ISBLANK(J40),0,ROUND($C$33*H40/J40,0))</f>
        <v>0</v>
      </c>
    </row>
    <row r="41" spans="1:17" ht="15" customHeight="1">
      <c r="A41" s="97"/>
      <c r="B41" s="125"/>
      <c r="C41" s="146">
        <f t="shared" si="0"/>
        <v>0</v>
      </c>
      <c r="D41" s="160">
        <f t="shared" si="0"/>
        <v>0</v>
      </c>
      <c r="E41" s="146" t="str">
        <f t="shared" si="1"/>
        <v/>
      </c>
      <c r="F41" s="190">
        <f t="shared" si="2"/>
        <v>0</v>
      </c>
      <c r="G41" s="199"/>
      <c r="H41" s="206"/>
      <c r="I41" s="216" t="s">
        <v>682</v>
      </c>
      <c r="J41" s="229"/>
      <c r="K41" s="238"/>
      <c r="L41" s="246"/>
      <c r="M41" s="255"/>
      <c r="N41" s="263"/>
      <c r="O41" s="272"/>
      <c r="P41" s="277">
        <f t="shared" si="3"/>
        <v>0</v>
      </c>
      <c r="Q41" s="283">
        <f t="shared" si="4"/>
        <v>0</v>
      </c>
    </row>
    <row r="42" spans="1:17" ht="15" customHeight="1">
      <c r="A42" s="97"/>
      <c r="B42" s="125"/>
      <c r="C42" s="146">
        <f t="shared" si="0"/>
        <v>0</v>
      </c>
      <c r="D42" s="160">
        <f t="shared" si="0"/>
        <v>0</v>
      </c>
      <c r="E42" s="146" t="str">
        <f t="shared" si="1"/>
        <v/>
      </c>
      <c r="F42" s="190">
        <f t="shared" si="2"/>
        <v>0</v>
      </c>
      <c r="G42" s="199"/>
      <c r="H42" s="206"/>
      <c r="I42" s="216" t="s">
        <v>682</v>
      </c>
      <c r="J42" s="229"/>
      <c r="K42" s="238"/>
      <c r="L42" s="246"/>
      <c r="M42" s="255"/>
      <c r="N42" s="263"/>
      <c r="O42" s="272"/>
      <c r="P42" s="277">
        <f t="shared" si="3"/>
        <v>0</v>
      </c>
      <c r="Q42" s="283">
        <f t="shared" si="4"/>
        <v>0</v>
      </c>
    </row>
    <row r="43" spans="1:17" ht="15" customHeight="1">
      <c r="A43" s="97"/>
      <c r="B43" s="125"/>
      <c r="C43" s="146">
        <f t="shared" si="0"/>
        <v>0</v>
      </c>
      <c r="D43" s="160">
        <f t="shared" si="0"/>
        <v>0</v>
      </c>
      <c r="E43" s="146" t="str">
        <f t="shared" si="1"/>
        <v/>
      </c>
      <c r="F43" s="190">
        <f t="shared" si="2"/>
        <v>0</v>
      </c>
      <c r="G43" s="199"/>
      <c r="H43" s="206"/>
      <c r="I43" s="216" t="s">
        <v>682</v>
      </c>
      <c r="J43" s="229"/>
      <c r="K43" s="238"/>
      <c r="L43" s="246"/>
      <c r="M43" s="255"/>
      <c r="N43" s="263"/>
      <c r="O43" s="272"/>
      <c r="P43" s="277">
        <f t="shared" si="3"/>
        <v>0</v>
      </c>
      <c r="Q43" s="283">
        <f t="shared" si="4"/>
        <v>0</v>
      </c>
    </row>
    <row r="44" spans="1:17" ht="15" customHeight="1">
      <c r="A44" s="97"/>
      <c r="B44" s="125"/>
      <c r="C44" s="146">
        <f t="shared" si="0"/>
        <v>0</v>
      </c>
      <c r="D44" s="160">
        <f t="shared" si="0"/>
        <v>0</v>
      </c>
      <c r="E44" s="146" t="str">
        <f t="shared" si="1"/>
        <v/>
      </c>
      <c r="F44" s="190">
        <f t="shared" si="2"/>
        <v>0</v>
      </c>
      <c r="G44" s="199"/>
      <c r="H44" s="206"/>
      <c r="I44" s="216" t="s">
        <v>682</v>
      </c>
      <c r="J44" s="229"/>
      <c r="K44" s="239"/>
      <c r="L44" s="247"/>
      <c r="M44" s="255"/>
      <c r="N44" s="263"/>
      <c r="O44" s="272"/>
      <c r="P44" s="277">
        <f t="shared" si="3"/>
        <v>0</v>
      </c>
      <c r="Q44" s="283">
        <f t="shared" si="4"/>
        <v>0</v>
      </c>
    </row>
    <row r="45" spans="1:17" ht="15" customHeight="1">
      <c r="A45" s="97"/>
      <c r="B45" s="125"/>
      <c r="C45" s="146">
        <f t="shared" si="0"/>
        <v>0</v>
      </c>
      <c r="D45" s="160">
        <f t="shared" si="0"/>
        <v>0</v>
      </c>
      <c r="E45" s="146" t="str">
        <f t="shared" si="1"/>
        <v/>
      </c>
      <c r="F45" s="190">
        <f t="shared" si="2"/>
        <v>0</v>
      </c>
      <c r="G45" s="199"/>
      <c r="H45" s="206"/>
      <c r="I45" s="216" t="s">
        <v>682</v>
      </c>
      <c r="J45" s="229"/>
      <c r="K45" s="239"/>
      <c r="L45" s="247"/>
      <c r="M45" s="255"/>
      <c r="N45" s="263"/>
      <c r="O45" s="272"/>
      <c r="P45" s="277">
        <f t="shared" si="3"/>
        <v>0</v>
      </c>
      <c r="Q45" s="283">
        <f t="shared" si="4"/>
        <v>0</v>
      </c>
    </row>
    <row r="46" spans="1:17" ht="15" customHeight="1">
      <c r="A46" s="97"/>
      <c r="B46" s="125"/>
      <c r="C46" s="146">
        <f t="shared" si="0"/>
        <v>0</v>
      </c>
      <c r="D46" s="160">
        <f t="shared" si="0"/>
        <v>0</v>
      </c>
      <c r="E46" s="173" t="str">
        <f t="shared" si="1"/>
        <v/>
      </c>
      <c r="F46" s="191">
        <f t="shared" si="2"/>
        <v>0</v>
      </c>
      <c r="G46" s="199"/>
      <c r="H46" s="206"/>
      <c r="I46" s="216" t="s">
        <v>682</v>
      </c>
      <c r="J46" s="229"/>
      <c r="K46" s="239"/>
      <c r="L46" s="247"/>
      <c r="M46" s="255"/>
      <c r="N46" s="263"/>
      <c r="O46" s="272"/>
      <c r="P46" s="277">
        <f t="shared" si="3"/>
        <v>0</v>
      </c>
      <c r="Q46" s="283">
        <f t="shared" si="4"/>
        <v>0</v>
      </c>
    </row>
    <row r="47" spans="1:17" ht="15" customHeight="1">
      <c r="A47" s="97"/>
      <c r="B47" s="125"/>
      <c r="C47" s="146">
        <f t="shared" si="0"/>
        <v>0</v>
      </c>
      <c r="D47" s="160">
        <f t="shared" si="0"/>
        <v>0</v>
      </c>
      <c r="E47" s="146" t="str">
        <f t="shared" si="1"/>
        <v/>
      </c>
      <c r="F47" s="190">
        <f t="shared" si="2"/>
        <v>0</v>
      </c>
      <c r="G47" s="199"/>
      <c r="H47" s="206"/>
      <c r="I47" s="216" t="s">
        <v>682</v>
      </c>
      <c r="J47" s="229"/>
      <c r="K47" s="239"/>
      <c r="L47" s="247"/>
      <c r="M47" s="255"/>
      <c r="N47" s="263"/>
      <c r="O47" s="272"/>
      <c r="P47" s="277">
        <f t="shared" si="3"/>
        <v>0</v>
      </c>
      <c r="Q47" s="283">
        <f t="shared" si="4"/>
        <v>0</v>
      </c>
    </row>
    <row r="48" spans="1:17" ht="15" customHeight="1">
      <c r="A48" s="97"/>
      <c r="B48" s="125"/>
      <c r="C48" s="146">
        <f t="shared" si="0"/>
        <v>0</v>
      </c>
      <c r="D48" s="160">
        <f t="shared" si="0"/>
        <v>0</v>
      </c>
      <c r="E48" s="146" t="str">
        <f t="shared" si="1"/>
        <v/>
      </c>
      <c r="F48" s="190">
        <f t="shared" si="2"/>
        <v>0</v>
      </c>
      <c r="G48" s="199"/>
      <c r="H48" s="206"/>
      <c r="I48" s="216" t="s">
        <v>682</v>
      </c>
      <c r="J48" s="229"/>
      <c r="K48" s="239"/>
      <c r="L48" s="247"/>
      <c r="M48" s="255"/>
      <c r="N48" s="263"/>
      <c r="O48" s="272"/>
      <c r="P48" s="277">
        <f t="shared" si="3"/>
        <v>0</v>
      </c>
      <c r="Q48" s="283">
        <f t="shared" si="4"/>
        <v>0</v>
      </c>
    </row>
    <row r="49" spans="1:17" ht="15" customHeight="1">
      <c r="A49" s="97"/>
      <c r="B49" s="125"/>
      <c r="C49" s="146">
        <f t="shared" si="0"/>
        <v>0</v>
      </c>
      <c r="D49" s="160">
        <f t="shared" si="0"/>
        <v>0</v>
      </c>
      <c r="E49" s="146" t="str">
        <f t="shared" si="1"/>
        <v/>
      </c>
      <c r="F49" s="190">
        <f t="shared" si="2"/>
        <v>0</v>
      </c>
      <c r="G49" s="199"/>
      <c r="H49" s="206"/>
      <c r="I49" s="216" t="s">
        <v>682</v>
      </c>
      <c r="J49" s="229"/>
      <c r="K49" s="239"/>
      <c r="L49" s="247"/>
      <c r="M49" s="255"/>
      <c r="N49" s="263"/>
      <c r="O49" s="272"/>
      <c r="P49" s="277">
        <f t="shared" si="3"/>
        <v>0</v>
      </c>
      <c r="Q49" s="283">
        <f t="shared" si="4"/>
        <v>0</v>
      </c>
    </row>
    <row r="50" spans="1:17" ht="15" customHeight="1">
      <c r="A50" s="97"/>
      <c r="B50" s="125"/>
      <c r="C50" s="146">
        <f t="shared" si="0"/>
        <v>0</v>
      </c>
      <c r="D50" s="160">
        <f t="shared" si="0"/>
        <v>0</v>
      </c>
      <c r="E50" s="146" t="str">
        <f t="shared" si="1"/>
        <v/>
      </c>
      <c r="F50" s="190">
        <f t="shared" si="2"/>
        <v>0</v>
      </c>
      <c r="G50" s="199"/>
      <c r="H50" s="206"/>
      <c r="I50" s="216" t="s">
        <v>682</v>
      </c>
      <c r="J50" s="229"/>
      <c r="K50" s="239"/>
      <c r="L50" s="247"/>
      <c r="M50" s="255"/>
      <c r="N50" s="263"/>
      <c r="O50" s="272"/>
      <c r="P50" s="277">
        <f t="shared" si="3"/>
        <v>0</v>
      </c>
      <c r="Q50" s="283">
        <f t="shared" si="4"/>
        <v>0</v>
      </c>
    </row>
    <row r="51" spans="1:17" ht="15" customHeight="1">
      <c r="A51" s="97"/>
      <c r="B51" s="125"/>
      <c r="C51" s="146">
        <f t="shared" si="0"/>
        <v>0</v>
      </c>
      <c r="D51" s="160">
        <f t="shared" si="0"/>
        <v>0</v>
      </c>
      <c r="E51" s="173" t="str">
        <f t="shared" si="1"/>
        <v/>
      </c>
      <c r="F51" s="191">
        <f t="shared" si="2"/>
        <v>0</v>
      </c>
      <c r="G51" s="199"/>
      <c r="H51" s="206"/>
      <c r="I51" s="216" t="s">
        <v>682</v>
      </c>
      <c r="J51" s="229"/>
      <c r="K51" s="239"/>
      <c r="L51" s="247"/>
      <c r="M51" s="255"/>
      <c r="N51" s="263"/>
      <c r="O51" s="272"/>
      <c r="P51" s="277">
        <f t="shared" si="3"/>
        <v>0</v>
      </c>
      <c r="Q51" s="283">
        <f t="shared" si="4"/>
        <v>0</v>
      </c>
    </row>
    <row r="52" spans="1:17" ht="15" customHeight="1">
      <c r="A52" s="97"/>
      <c r="B52" s="125"/>
      <c r="C52" s="146">
        <f t="shared" si="0"/>
        <v>0</v>
      </c>
      <c r="D52" s="160">
        <f t="shared" si="0"/>
        <v>0</v>
      </c>
      <c r="E52" s="146" t="str">
        <f t="shared" si="1"/>
        <v/>
      </c>
      <c r="F52" s="190">
        <f t="shared" si="2"/>
        <v>0</v>
      </c>
      <c r="G52" s="199"/>
      <c r="H52" s="206"/>
      <c r="I52" s="216" t="s">
        <v>682</v>
      </c>
      <c r="J52" s="229"/>
      <c r="K52" s="239"/>
      <c r="L52" s="247"/>
      <c r="M52" s="255"/>
      <c r="N52" s="263"/>
      <c r="O52" s="272"/>
      <c r="P52" s="277">
        <f t="shared" si="3"/>
        <v>0</v>
      </c>
      <c r="Q52" s="283">
        <f t="shared" si="4"/>
        <v>0</v>
      </c>
    </row>
    <row r="53" spans="1:17" ht="15" customHeight="1">
      <c r="A53" s="97"/>
      <c r="B53" s="125"/>
      <c r="C53" s="146">
        <f t="shared" si="0"/>
        <v>0</v>
      </c>
      <c r="D53" s="160">
        <f t="shared" si="0"/>
        <v>0</v>
      </c>
      <c r="E53" s="146" t="str">
        <f t="shared" si="1"/>
        <v/>
      </c>
      <c r="F53" s="190">
        <f t="shared" si="2"/>
        <v>0</v>
      </c>
      <c r="G53" s="199"/>
      <c r="H53" s="206"/>
      <c r="I53" s="216" t="s">
        <v>682</v>
      </c>
      <c r="J53" s="229"/>
      <c r="K53" s="239"/>
      <c r="L53" s="247"/>
      <c r="M53" s="255"/>
      <c r="N53" s="263"/>
      <c r="O53" s="272"/>
      <c r="P53" s="277">
        <f t="shared" si="3"/>
        <v>0</v>
      </c>
      <c r="Q53" s="283">
        <f t="shared" si="4"/>
        <v>0</v>
      </c>
    </row>
    <row r="54" spans="1:17" ht="15" customHeight="1">
      <c r="A54" s="97"/>
      <c r="B54" s="125"/>
      <c r="C54" s="146">
        <f t="shared" si="0"/>
        <v>0</v>
      </c>
      <c r="D54" s="160">
        <f t="shared" si="0"/>
        <v>0</v>
      </c>
      <c r="E54" s="146" t="str">
        <f t="shared" si="1"/>
        <v/>
      </c>
      <c r="F54" s="190">
        <f t="shared" si="2"/>
        <v>0</v>
      </c>
      <c r="G54" s="199"/>
      <c r="H54" s="206"/>
      <c r="I54" s="216" t="s">
        <v>682</v>
      </c>
      <c r="J54" s="229"/>
      <c r="K54" s="239"/>
      <c r="L54" s="247"/>
      <c r="M54" s="255"/>
      <c r="N54" s="263"/>
      <c r="O54" s="272"/>
      <c r="P54" s="277">
        <f t="shared" si="3"/>
        <v>0</v>
      </c>
      <c r="Q54" s="283">
        <f t="shared" si="4"/>
        <v>0</v>
      </c>
    </row>
    <row r="55" spans="1:17" ht="15" customHeight="1">
      <c r="A55" s="97"/>
      <c r="B55" s="125"/>
      <c r="C55" s="146">
        <f t="shared" si="0"/>
        <v>0</v>
      </c>
      <c r="D55" s="160">
        <f t="shared" si="0"/>
        <v>0</v>
      </c>
      <c r="E55" s="146" t="str">
        <f t="shared" si="1"/>
        <v/>
      </c>
      <c r="F55" s="190">
        <f t="shared" si="2"/>
        <v>0</v>
      </c>
      <c r="G55" s="199"/>
      <c r="H55" s="206"/>
      <c r="I55" s="216" t="s">
        <v>682</v>
      </c>
      <c r="J55" s="229"/>
      <c r="K55" s="239"/>
      <c r="L55" s="247"/>
      <c r="M55" s="255"/>
      <c r="N55" s="263"/>
      <c r="O55" s="272"/>
      <c r="P55" s="277">
        <f t="shared" si="3"/>
        <v>0</v>
      </c>
      <c r="Q55" s="283">
        <f t="shared" si="4"/>
        <v>0</v>
      </c>
    </row>
    <row r="56" spans="1:17" ht="15" customHeight="1">
      <c r="A56" s="97"/>
      <c r="B56" s="125"/>
      <c r="C56" s="146">
        <f t="shared" si="0"/>
        <v>0</v>
      </c>
      <c r="D56" s="160">
        <f t="shared" si="0"/>
        <v>0</v>
      </c>
      <c r="E56" s="146" t="str">
        <f t="shared" si="1"/>
        <v/>
      </c>
      <c r="F56" s="190">
        <f t="shared" si="2"/>
        <v>0</v>
      </c>
      <c r="G56" s="199"/>
      <c r="H56" s="206"/>
      <c r="I56" s="216" t="s">
        <v>682</v>
      </c>
      <c r="J56" s="229"/>
      <c r="K56" s="239"/>
      <c r="L56" s="247"/>
      <c r="M56" s="255"/>
      <c r="N56" s="263"/>
      <c r="O56" s="272"/>
      <c r="P56" s="277">
        <f t="shared" si="3"/>
        <v>0</v>
      </c>
      <c r="Q56" s="283">
        <f t="shared" si="4"/>
        <v>0</v>
      </c>
    </row>
    <row r="57" spans="1:17" ht="15" customHeight="1">
      <c r="A57" s="97"/>
      <c r="B57" s="125"/>
      <c r="C57" s="146">
        <f t="shared" si="0"/>
        <v>0</v>
      </c>
      <c r="D57" s="160">
        <f t="shared" si="0"/>
        <v>0</v>
      </c>
      <c r="E57" s="146" t="str">
        <f t="shared" si="1"/>
        <v/>
      </c>
      <c r="F57" s="190">
        <f t="shared" si="2"/>
        <v>0</v>
      </c>
      <c r="G57" s="199"/>
      <c r="H57" s="206"/>
      <c r="I57" s="216" t="s">
        <v>682</v>
      </c>
      <c r="J57" s="229"/>
      <c r="K57" s="239"/>
      <c r="L57" s="247"/>
      <c r="M57" s="255"/>
      <c r="N57" s="263"/>
      <c r="O57" s="272"/>
      <c r="P57" s="277">
        <f t="shared" si="3"/>
        <v>0</v>
      </c>
      <c r="Q57" s="283">
        <f t="shared" si="4"/>
        <v>0</v>
      </c>
    </row>
    <row r="58" spans="1:17" ht="15" customHeight="1">
      <c r="A58" s="97"/>
      <c r="B58" s="125"/>
      <c r="C58" s="146">
        <f t="shared" si="0"/>
        <v>0</v>
      </c>
      <c r="D58" s="160">
        <f t="shared" si="0"/>
        <v>0</v>
      </c>
      <c r="E58" s="146" t="str">
        <f t="shared" si="1"/>
        <v/>
      </c>
      <c r="F58" s="190">
        <f t="shared" si="2"/>
        <v>0</v>
      </c>
      <c r="G58" s="199"/>
      <c r="H58" s="206"/>
      <c r="I58" s="216" t="s">
        <v>682</v>
      </c>
      <c r="J58" s="229"/>
      <c r="K58" s="239"/>
      <c r="L58" s="247"/>
      <c r="M58" s="255"/>
      <c r="N58" s="263"/>
      <c r="O58" s="272"/>
      <c r="P58" s="277">
        <f t="shared" si="3"/>
        <v>0</v>
      </c>
      <c r="Q58" s="283">
        <f t="shared" si="4"/>
        <v>0</v>
      </c>
    </row>
    <row r="59" spans="1:17" ht="15" customHeight="1">
      <c r="A59" s="97"/>
      <c r="B59" s="125"/>
      <c r="C59" s="146">
        <f t="shared" si="0"/>
        <v>0</v>
      </c>
      <c r="D59" s="160">
        <f t="shared" si="0"/>
        <v>0</v>
      </c>
      <c r="E59" s="146" t="str">
        <f t="shared" si="1"/>
        <v/>
      </c>
      <c r="F59" s="190">
        <f t="shared" si="2"/>
        <v>0</v>
      </c>
      <c r="G59" s="199"/>
      <c r="H59" s="206"/>
      <c r="I59" s="216" t="s">
        <v>682</v>
      </c>
      <c r="J59" s="229"/>
      <c r="K59" s="239"/>
      <c r="L59" s="247"/>
      <c r="M59" s="255"/>
      <c r="N59" s="263"/>
      <c r="O59" s="272"/>
      <c r="P59" s="277">
        <f t="shared" si="3"/>
        <v>0</v>
      </c>
      <c r="Q59" s="283">
        <f t="shared" si="4"/>
        <v>0</v>
      </c>
    </row>
    <row r="60" spans="1:17" ht="15" customHeight="1">
      <c r="A60" s="97"/>
      <c r="B60" s="125"/>
      <c r="C60" s="146">
        <f t="shared" si="0"/>
        <v>0</v>
      </c>
      <c r="D60" s="160">
        <f t="shared" si="0"/>
        <v>0</v>
      </c>
      <c r="E60" s="146" t="str">
        <f t="shared" si="1"/>
        <v/>
      </c>
      <c r="F60" s="190">
        <f t="shared" si="2"/>
        <v>0</v>
      </c>
      <c r="G60" s="199"/>
      <c r="H60" s="206"/>
      <c r="I60" s="216" t="s">
        <v>682</v>
      </c>
      <c r="J60" s="229"/>
      <c r="K60" s="239"/>
      <c r="L60" s="247"/>
      <c r="M60" s="255"/>
      <c r="N60" s="263"/>
      <c r="O60" s="272"/>
      <c r="P60" s="277">
        <f t="shared" si="3"/>
        <v>0</v>
      </c>
      <c r="Q60" s="283">
        <f t="shared" si="4"/>
        <v>0</v>
      </c>
    </row>
    <row r="61" spans="1:17" ht="15" customHeight="1">
      <c r="A61" s="97"/>
      <c r="B61" s="125"/>
      <c r="C61" s="146">
        <f t="shared" si="0"/>
        <v>0</v>
      </c>
      <c r="D61" s="160">
        <f t="shared" si="0"/>
        <v>0</v>
      </c>
      <c r="E61" s="146" t="str">
        <f t="shared" si="1"/>
        <v/>
      </c>
      <c r="F61" s="190">
        <f t="shared" si="2"/>
        <v>0</v>
      </c>
      <c r="G61" s="199"/>
      <c r="H61" s="206"/>
      <c r="I61" s="216" t="s">
        <v>682</v>
      </c>
      <c r="J61" s="229"/>
      <c r="K61" s="239"/>
      <c r="L61" s="247"/>
      <c r="M61" s="255"/>
      <c r="N61" s="263"/>
      <c r="O61" s="272"/>
      <c r="P61" s="277">
        <f t="shared" si="3"/>
        <v>0</v>
      </c>
      <c r="Q61" s="283">
        <f t="shared" si="4"/>
        <v>0</v>
      </c>
    </row>
    <row r="62" spans="1:17" ht="15" customHeight="1">
      <c r="A62" s="97"/>
      <c r="B62" s="125"/>
      <c r="C62" s="146">
        <f t="shared" si="0"/>
        <v>0</v>
      </c>
      <c r="D62" s="160">
        <f t="shared" si="0"/>
        <v>0</v>
      </c>
      <c r="E62" s="146" t="str">
        <f t="shared" si="1"/>
        <v/>
      </c>
      <c r="F62" s="190">
        <f t="shared" si="2"/>
        <v>0</v>
      </c>
      <c r="G62" s="199"/>
      <c r="H62" s="206"/>
      <c r="I62" s="216" t="s">
        <v>682</v>
      </c>
      <c r="J62" s="229"/>
      <c r="K62" s="239"/>
      <c r="L62" s="247"/>
      <c r="M62" s="255"/>
      <c r="N62" s="263"/>
      <c r="O62" s="272"/>
      <c r="P62" s="277">
        <f t="shared" si="3"/>
        <v>0</v>
      </c>
      <c r="Q62" s="283">
        <f t="shared" si="4"/>
        <v>0</v>
      </c>
    </row>
    <row r="63" spans="1:17" ht="15" customHeight="1">
      <c r="A63" s="97"/>
      <c r="B63" s="125"/>
      <c r="C63" s="146">
        <f t="shared" si="0"/>
        <v>0</v>
      </c>
      <c r="D63" s="160">
        <f t="shared" si="0"/>
        <v>0</v>
      </c>
      <c r="E63" s="146" t="str">
        <f t="shared" si="1"/>
        <v/>
      </c>
      <c r="F63" s="190">
        <f t="shared" si="2"/>
        <v>0</v>
      </c>
      <c r="G63" s="199"/>
      <c r="H63" s="206"/>
      <c r="I63" s="216" t="s">
        <v>682</v>
      </c>
      <c r="J63" s="229"/>
      <c r="K63" s="239"/>
      <c r="L63" s="247"/>
      <c r="M63" s="255"/>
      <c r="N63" s="263"/>
      <c r="O63" s="272"/>
      <c r="P63" s="277">
        <f t="shared" si="3"/>
        <v>0</v>
      </c>
      <c r="Q63" s="283">
        <f t="shared" si="4"/>
        <v>0</v>
      </c>
    </row>
    <row r="64" spans="1:17" ht="15" customHeight="1">
      <c r="A64" s="97"/>
      <c r="B64" s="125"/>
      <c r="C64" s="146">
        <f t="shared" si="0"/>
        <v>0</v>
      </c>
      <c r="D64" s="160">
        <f t="shared" si="0"/>
        <v>0</v>
      </c>
      <c r="E64" s="146" t="str">
        <f t="shared" si="1"/>
        <v/>
      </c>
      <c r="F64" s="190">
        <f t="shared" si="2"/>
        <v>0</v>
      </c>
      <c r="G64" s="199"/>
      <c r="H64" s="206"/>
      <c r="I64" s="216" t="s">
        <v>682</v>
      </c>
      <c r="J64" s="229"/>
      <c r="K64" s="239"/>
      <c r="L64" s="247"/>
      <c r="M64" s="255"/>
      <c r="N64" s="263"/>
      <c r="O64" s="272"/>
      <c r="P64" s="277">
        <f t="shared" si="3"/>
        <v>0</v>
      </c>
      <c r="Q64" s="283">
        <f t="shared" si="4"/>
        <v>0</v>
      </c>
    </row>
    <row r="65" spans="1:17" ht="15" customHeight="1">
      <c r="A65" s="97"/>
      <c r="B65" s="125"/>
      <c r="C65" s="146">
        <f t="shared" si="0"/>
        <v>0</v>
      </c>
      <c r="D65" s="160">
        <f t="shared" si="0"/>
        <v>0</v>
      </c>
      <c r="E65" s="146" t="str">
        <f t="shared" si="1"/>
        <v/>
      </c>
      <c r="F65" s="190">
        <f t="shared" si="2"/>
        <v>0</v>
      </c>
      <c r="G65" s="199"/>
      <c r="H65" s="206"/>
      <c r="I65" s="216" t="s">
        <v>682</v>
      </c>
      <c r="J65" s="229"/>
      <c r="K65" s="239"/>
      <c r="L65" s="247"/>
      <c r="M65" s="255"/>
      <c r="N65" s="263"/>
      <c r="O65" s="272"/>
      <c r="P65" s="277">
        <f t="shared" si="3"/>
        <v>0</v>
      </c>
      <c r="Q65" s="283">
        <f t="shared" si="4"/>
        <v>0</v>
      </c>
    </row>
    <row r="66" spans="1:17" ht="15" customHeight="1">
      <c r="A66" s="97"/>
      <c r="B66" s="125"/>
      <c r="C66" s="146">
        <f t="shared" si="0"/>
        <v>0</v>
      </c>
      <c r="D66" s="160">
        <f t="shared" si="0"/>
        <v>0</v>
      </c>
      <c r="E66" s="146" t="str">
        <f t="shared" si="1"/>
        <v/>
      </c>
      <c r="F66" s="190">
        <f t="shared" si="2"/>
        <v>0</v>
      </c>
      <c r="G66" s="199"/>
      <c r="H66" s="206"/>
      <c r="I66" s="216" t="s">
        <v>682</v>
      </c>
      <c r="J66" s="229"/>
      <c r="K66" s="239"/>
      <c r="L66" s="247"/>
      <c r="M66" s="255"/>
      <c r="N66" s="263"/>
      <c r="O66" s="272"/>
      <c r="P66" s="277">
        <f t="shared" si="3"/>
        <v>0</v>
      </c>
      <c r="Q66" s="283">
        <f t="shared" si="4"/>
        <v>0</v>
      </c>
    </row>
    <row r="67" spans="1:17" ht="15" customHeight="1">
      <c r="A67" s="97"/>
      <c r="B67" s="125"/>
      <c r="C67" s="146">
        <f t="shared" si="0"/>
        <v>0</v>
      </c>
      <c r="D67" s="160">
        <f t="shared" si="0"/>
        <v>0</v>
      </c>
      <c r="E67" s="146" t="str">
        <f t="shared" si="1"/>
        <v/>
      </c>
      <c r="F67" s="190">
        <f t="shared" si="2"/>
        <v>0</v>
      </c>
      <c r="G67" s="199"/>
      <c r="H67" s="206"/>
      <c r="I67" s="216" t="s">
        <v>682</v>
      </c>
      <c r="J67" s="229"/>
      <c r="K67" s="239"/>
      <c r="L67" s="247"/>
      <c r="M67" s="255"/>
      <c r="N67" s="263"/>
      <c r="O67" s="272"/>
      <c r="P67" s="277">
        <f t="shared" si="3"/>
        <v>0</v>
      </c>
      <c r="Q67" s="283">
        <f t="shared" si="4"/>
        <v>0</v>
      </c>
    </row>
    <row r="68" spans="1:17" ht="15" customHeight="1">
      <c r="A68" s="97"/>
      <c r="B68" s="125"/>
      <c r="C68" s="146">
        <f t="shared" si="0"/>
        <v>0</v>
      </c>
      <c r="D68" s="160">
        <f t="shared" si="0"/>
        <v>0</v>
      </c>
      <c r="E68" s="146" t="str">
        <f t="shared" si="1"/>
        <v/>
      </c>
      <c r="F68" s="190">
        <f t="shared" si="2"/>
        <v>0</v>
      </c>
      <c r="G68" s="199"/>
      <c r="H68" s="206"/>
      <c r="I68" s="216" t="s">
        <v>682</v>
      </c>
      <c r="J68" s="229"/>
      <c r="K68" s="239"/>
      <c r="L68" s="247"/>
      <c r="M68" s="255"/>
      <c r="N68" s="263"/>
      <c r="O68" s="272"/>
      <c r="P68" s="277">
        <f t="shared" si="3"/>
        <v>0</v>
      </c>
      <c r="Q68" s="283">
        <f t="shared" si="4"/>
        <v>0</v>
      </c>
    </row>
    <row r="69" spans="1:17" ht="15" customHeight="1">
      <c r="A69" s="97"/>
      <c r="B69" s="125"/>
      <c r="C69" s="146">
        <f t="shared" si="0"/>
        <v>0</v>
      </c>
      <c r="D69" s="160">
        <f t="shared" si="0"/>
        <v>0</v>
      </c>
      <c r="E69" s="146" t="str">
        <f t="shared" si="1"/>
        <v/>
      </c>
      <c r="F69" s="190">
        <f t="shared" si="2"/>
        <v>0</v>
      </c>
      <c r="G69" s="199"/>
      <c r="H69" s="206"/>
      <c r="I69" s="216" t="s">
        <v>682</v>
      </c>
      <c r="J69" s="229"/>
      <c r="K69" s="239"/>
      <c r="L69" s="247"/>
      <c r="M69" s="255"/>
      <c r="N69" s="263"/>
      <c r="O69" s="272"/>
      <c r="P69" s="277">
        <f t="shared" si="3"/>
        <v>0</v>
      </c>
      <c r="Q69" s="283">
        <f t="shared" si="4"/>
        <v>0</v>
      </c>
    </row>
    <row r="70" spans="1:17" ht="15" customHeight="1">
      <c r="A70" s="97"/>
      <c r="B70" s="125"/>
      <c r="C70" s="146">
        <f t="shared" si="0"/>
        <v>0</v>
      </c>
      <c r="D70" s="160">
        <f t="shared" si="0"/>
        <v>0</v>
      </c>
      <c r="E70" s="146" t="str">
        <f t="shared" si="1"/>
        <v/>
      </c>
      <c r="F70" s="190">
        <f t="shared" si="2"/>
        <v>0</v>
      </c>
      <c r="G70" s="199"/>
      <c r="H70" s="206"/>
      <c r="I70" s="216" t="s">
        <v>682</v>
      </c>
      <c r="J70" s="229"/>
      <c r="K70" s="239"/>
      <c r="L70" s="247"/>
      <c r="M70" s="255"/>
      <c r="N70" s="263"/>
      <c r="O70" s="272"/>
      <c r="P70" s="277">
        <f t="shared" si="3"/>
        <v>0</v>
      </c>
      <c r="Q70" s="283">
        <f t="shared" si="4"/>
        <v>0</v>
      </c>
    </row>
    <row r="71" spans="1:17" ht="15" customHeight="1">
      <c r="A71" s="97"/>
      <c r="B71" s="125"/>
      <c r="C71" s="146">
        <f t="shared" si="0"/>
        <v>0</v>
      </c>
      <c r="D71" s="160">
        <f t="shared" si="0"/>
        <v>0</v>
      </c>
      <c r="E71" s="146" t="str">
        <f t="shared" si="1"/>
        <v/>
      </c>
      <c r="F71" s="190">
        <f t="shared" si="2"/>
        <v>0</v>
      </c>
      <c r="G71" s="199"/>
      <c r="H71" s="206"/>
      <c r="I71" s="216" t="s">
        <v>682</v>
      </c>
      <c r="J71" s="229"/>
      <c r="K71" s="239"/>
      <c r="L71" s="247"/>
      <c r="M71" s="255"/>
      <c r="N71" s="263"/>
      <c r="O71" s="272"/>
      <c r="P71" s="277">
        <f t="shared" si="3"/>
        <v>0</v>
      </c>
      <c r="Q71" s="283">
        <f t="shared" si="4"/>
        <v>0</v>
      </c>
    </row>
    <row r="72" spans="1:17" ht="15" customHeight="1">
      <c r="A72" s="97"/>
      <c r="B72" s="125"/>
      <c r="C72" s="146">
        <f t="shared" si="0"/>
        <v>0</v>
      </c>
      <c r="D72" s="160">
        <f t="shared" si="0"/>
        <v>0</v>
      </c>
      <c r="E72" s="146" t="str">
        <f t="shared" si="1"/>
        <v/>
      </c>
      <c r="F72" s="190">
        <f t="shared" si="2"/>
        <v>0</v>
      </c>
      <c r="G72" s="199"/>
      <c r="H72" s="206"/>
      <c r="I72" s="216" t="s">
        <v>682</v>
      </c>
      <c r="J72" s="229"/>
      <c r="K72" s="239"/>
      <c r="L72" s="247"/>
      <c r="M72" s="255"/>
      <c r="N72" s="263"/>
      <c r="O72" s="272"/>
      <c r="P72" s="277">
        <f t="shared" si="3"/>
        <v>0</v>
      </c>
      <c r="Q72" s="283">
        <f t="shared" si="4"/>
        <v>0</v>
      </c>
    </row>
    <row r="73" spans="1:17" ht="15" customHeight="1">
      <c r="A73" s="97"/>
      <c r="B73" s="125"/>
      <c r="C73" s="146">
        <f t="shared" si="0"/>
        <v>0</v>
      </c>
      <c r="D73" s="160">
        <f t="shared" si="0"/>
        <v>0</v>
      </c>
      <c r="E73" s="146" t="str">
        <f t="shared" si="1"/>
        <v/>
      </c>
      <c r="F73" s="190">
        <f t="shared" si="2"/>
        <v>0</v>
      </c>
      <c r="G73" s="199"/>
      <c r="H73" s="206"/>
      <c r="I73" s="216" t="s">
        <v>682</v>
      </c>
      <c r="J73" s="229"/>
      <c r="K73" s="239"/>
      <c r="L73" s="247"/>
      <c r="M73" s="255"/>
      <c r="N73" s="263"/>
      <c r="O73" s="272"/>
      <c r="P73" s="277">
        <f t="shared" si="3"/>
        <v>0</v>
      </c>
      <c r="Q73" s="283">
        <f t="shared" si="4"/>
        <v>0</v>
      </c>
    </row>
    <row r="74" spans="1:17" ht="15" customHeight="1">
      <c r="A74" s="97"/>
      <c r="B74" s="125"/>
      <c r="C74" s="146">
        <f t="shared" si="0"/>
        <v>0</v>
      </c>
      <c r="D74" s="160">
        <f t="shared" si="0"/>
        <v>0</v>
      </c>
      <c r="E74" s="146" t="str">
        <f t="shared" si="1"/>
        <v/>
      </c>
      <c r="F74" s="190">
        <f t="shared" si="2"/>
        <v>0</v>
      </c>
      <c r="G74" s="199"/>
      <c r="H74" s="206"/>
      <c r="I74" s="216" t="s">
        <v>682</v>
      </c>
      <c r="J74" s="229"/>
      <c r="K74" s="239"/>
      <c r="L74" s="247"/>
      <c r="M74" s="255"/>
      <c r="N74" s="263"/>
      <c r="O74" s="272"/>
      <c r="P74" s="277">
        <f t="shared" si="3"/>
        <v>0</v>
      </c>
      <c r="Q74" s="283">
        <f t="shared" si="4"/>
        <v>0</v>
      </c>
    </row>
    <row r="75" spans="1:17" ht="15" customHeight="1">
      <c r="A75" s="97"/>
      <c r="B75" s="125"/>
      <c r="C75" s="146">
        <f t="shared" si="0"/>
        <v>0</v>
      </c>
      <c r="D75" s="160">
        <f t="shared" si="0"/>
        <v>0</v>
      </c>
      <c r="E75" s="146" t="str">
        <f t="shared" si="1"/>
        <v/>
      </c>
      <c r="F75" s="190">
        <f t="shared" si="2"/>
        <v>0</v>
      </c>
      <c r="G75" s="199"/>
      <c r="H75" s="206"/>
      <c r="I75" s="216" t="s">
        <v>682</v>
      </c>
      <c r="J75" s="229"/>
      <c r="K75" s="239"/>
      <c r="L75" s="247"/>
      <c r="M75" s="255"/>
      <c r="N75" s="263"/>
      <c r="O75" s="272"/>
      <c r="P75" s="277">
        <f t="shared" si="3"/>
        <v>0</v>
      </c>
      <c r="Q75" s="283">
        <f t="shared" si="4"/>
        <v>0</v>
      </c>
    </row>
    <row r="76" spans="1:17" ht="15" customHeight="1">
      <c r="A76" s="97"/>
      <c r="B76" s="125"/>
      <c r="C76" s="146">
        <f t="shared" si="0"/>
        <v>0</v>
      </c>
      <c r="D76" s="160">
        <f t="shared" si="0"/>
        <v>0</v>
      </c>
      <c r="E76" s="146" t="str">
        <f t="shared" si="1"/>
        <v/>
      </c>
      <c r="F76" s="190">
        <f t="shared" si="2"/>
        <v>0</v>
      </c>
      <c r="G76" s="199"/>
      <c r="H76" s="206"/>
      <c r="I76" s="216" t="s">
        <v>682</v>
      </c>
      <c r="J76" s="229"/>
      <c r="K76" s="239"/>
      <c r="L76" s="247"/>
      <c r="M76" s="255"/>
      <c r="N76" s="263"/>
      <c r="O76" s="272"/>
      <c r="P76" s="277">
        <f t="shared" si="3"/>
        <v>0</v>
      </c>
      <c r="Q76" s="283">
        <f t="shared" si="4"/>
        <v>0</v>
      </c>
    </row>
    <row r="77" spans="1:17" ht="15" customHeight="1">
      <c r="A77" s="97"/>
      <c r="B77" s="125"/>
      <c r="C77" s="146">
        <f t="shared" si="0"/>
        <v>0</v>
      </c>
      <c r="D77" s="160">
        <f t="shared" si="0"/>
        <v>0</v>
      </c>
      <c r="E77" s="146" t="str">
        <f t="shared" si="1"/>
        <v/>
      </c>
      <c r="F77" s="190">
        <f t="shared" si="2"/>
        <v>0</v>
      </c>
      <c r="G77" s="199"/>
      <c r="H77" s="206"/>
      <c r="I77" s="216" t="s">
        <v>682</v>
      </c>
      <c r="J77" s="229"/>
      <c r="K77" s="239"/>
      <c r="L77" s="247"/>
      <c r="M77" s="255"/>
      <c r="N77" s="263"/>
      <c r="O77" s="272"/>
      <c r="P77" s="277">
        <f t="shared" si="3"/>
        <v>0</v>
      </c>
      <c r="Q77" s="283">
        <f t="shared" si="4"/>
        <v>0</v>
      </c>
    </row>
    <row r="78" spans="1:17" ht="15" customHeight="1">
      <c r="A78" s="97"/>
      <c r="B78" s="125"/>
      <c r="C78" s="146">
        <f t="shared" si="0"/>
        <v>0</v>
      </c>
      <c r="D78" s="160">
        <f t="shared" si="0"/>
        <v>0</v>
      </c>
      <c r="E78" s="146" t="str">
        <f t="shared" si="1"/>
        <v/>
      </c>
      <c r="F78" s="190">
        <f t="shared" si="2"/>
        <v>0</v>
      </c>
      <c r="G78" s="199"/>
      <c r="H78" s="206"/>
      <c r="I78" s="217" t="s">
        <v>682</v>
      </c>
      <c r="J78" s="229"/>
      <c r="K78" s="239"/>
      <c r="L78" s="247"/>
      <c r="M78" s="255"/>
      <c r="N78" s="263"/>
      <c r="O78" s="272"/>
      <c r="P78" s="277">
        <f t="shared" si="3"/>
        <v>0</v>
      </c>
      <c r="Q78" s="283">
        <f t="shared" si="4"/>
        <v>0</v>
      </c>
    </row>
    <row r="79" spans="1:17" ht="15" customHeight="1">
      <c r="A79" s="97"/>
      <c r="B79" s="125"/>
      <c r="C79" s="146">
        <f t="shared" si="0"/>
        <v>0</v>
      </c>
      <c r="D79" s="160">
        <f t="shared" si="0"/>
        <v>0</v>
      </c>
      <c r="E79" s="146" t="str">
        <f t="shared" si="1"/>
        <v/>
      </c>
      <c r="F79" s="190">
        <f t="shared" si="2"/>
        <v>0</v>
      </c>
      <c r="G79" s="199"/>
      <c r="H79" s="207"/>
      <c r="I79" s="218" t="s">
        <v>682</v>
      </c>
      <c r="J79" s="230"/>
      <c r="K79" s="240"/>
      <c r="L79" s="248"/>
      <c r="M79" s="256"/>
      <c r="N79" s="264"/>
      <c r="O79" s="272"/>
      <c r="P79" s="278">
        <f t="shared" si="3"/>
        <v>0</v>
      </c>
      <c r="Q79" s="284">
        <f t="shared" si="4"/>
        <v>0</v>
      </c>
    </row>
    <row r="80" spans="1:17" ht="15" customHeight="1">
      <c r="A80" s="98">
        <f>COUNTA(A40:A79)</f>
        <v>0</v>
      </c>
      <c r="B80" s="126" t="str">
        <f>IF(SUM(B40:B46,B47:B79)=0,"",SUM(B40:B46,B47:B79))</f>
        <v/>
      </c>
      <c r="C80" s="126" t="str">
        <f>IF(SUM(C40:C46,C47:C79)=0,"",SUM(C40:C46,C47:C79))</f>
        <v/>
      </c>
      <c r="D80" s="126" t="str">
        <f>IF(SUM(D40:D46,D47:D79)=0,"",SUM(D40:D46,D47:D79))</f>
        <v/>
      </c>
      <c r="E80" s="126" t="str">
        <f>IF(SUM(E40:E46,E47:E79)=0,"",SUM(E40:E46,E47:E79))</f>
        <v/>
      </c>
      <c r="F80" s="192" t="str">
        <f>IF(SUM(F40:F46,F47:F79)=0,"",SUM(F40:F46,F47:F79))</f>
        <v/>
      </c>
      <c r="G80" s="129"/>
      <c r="H80" s="208">
        <f>SUM(H40:H79)</f>
        <v>0</v>
      </c>
      <c r="I80" s="219" t="s">
        <v>682</v>
      </c>
      <c r="J80" s="231" t="e">
        <f>SUM(J40:J79)/COUNT(J40:J79)</f>
        <v>#DIV/0!</v>
      </c>
      <c r="K80" s="241" t="e">
        <f>C15-C80</f>
        <v>#VALUE!</v>
      </c>
      <c r="L80" s="249" t="e">
        <f>C33-D80</f>
        <v>#VALUE!</v>
      </c>
      <c r="M80" s="257">
        <f>SUM(M40:M79)</f>
        <v>0</v>
      </c>
      <c r="N80" s="265">
        <f>SUM(N40:N79)</f>
        <v>0</v>
      </c>
      <c r="O80" s="272"/>
      <c r="P80" s="279">
        <f>SUM(P40:P79)</f>
        <v>0</v>
      </c>
      <c r="Q80" s="285">
        <f>SUM(Q40:Q79)</f>
        <v>0</v>
      </c>
    </row>
    <row r="81" spans="1:17" ht="14.25" customHeight="1">
      <c r="A81" s="99"/>
      <c r="B81" s="127"/>
      <c r="C81" s="127"/>
      <c r="D81" s="127"/>
      <c r="E81" s="174"/>
      <c r="F81" s="127"/>
      <c r="H81" s="209" t="e">
        <f>IF(H80=J80,"按分率OK！","按分率が正しくありません")</f>
        <v>#DIV/0!</v>
      </c>
      <c r="I81" s="220"/>
      <c r="J81" s="232"/>
      <c r="K81" s="242" t="e">
        <f>IF(K80=0,"端数調整OK！","端数を配分してください")</f>
        <v>#VALUE!</v>
      </c>
      <c r="L81" s="250" t="e">
        <f>IF(L80=0,"端数調整OK！","端数を配分してください")</f>
        <v>#VALUE!</v>
      </c>
      <c r="M81" s="258"/>
      <c r="N81" s="258"/>
      <c r="O81" s="273"/>
      <c r="P81" s="280"/>
      <c r="Q81" s="280"/>
    </row>
    <row r="82" spans="1:17" ht="14.25" customHeight="1">
      <c r="A82" s="100"/>
      <c r="B82" s="128"/>
      <c r="C82" s="128"/>
      <c r="D82" s="128"/>
      <c r="E82" s="100"/>
      <c r="F82" s="193"/>
      <c r="H82" s="210"/>
      <c r="I82" s="221"/>
      <c r="J82" s="233"/>
      <c r="K82" s="243"/>
      <c r="L82" s="251"/>
    </row>
    <row r="83" spans="1:17" ht="14.25" customHeight="1">
      <c r="A83" s="101">
        <f>A9</f>
        <v>7</v>
      </c>
      <c r="B83" s="101"/>
      <c r="C83" s="101"/>
      <c r="D83" s="101"/>
      <c r="E83" s="101"/>
      <c r="F83" s="101"/>
      <c r="H83" s="211"/>
      <c r="I83" s="222"/>
      <c r="J83" s="234"/>
      <c r="K83" s="244"/>
      <c r="L83" s="252"/>
    </row>
    <row r="84" spans="1:17" ht="14.25" customHeight="1">
      <c r="A84" s="102"/>
      <c r="B84" s="104"/>
      <c r="C84" s="104"/>
      <c r="D84" s="104"/>
      <c r="E84" s="102"/>
      <c r="F84" s="194"/>
      <c r="H84" s="75"/>
      <c r="I84" s="76"/>
      <c r="J84" s="73"/>
    </row>
    <row r="85" spans="1:17" ht="14.25" customHeight="1">
      <c r="A85" s="103" t="s">
        <v>705</v>
      </c>
      <c r="B85" s="103"/>
      <c r="C85" s="103"/>
      <c r="D85" s="103"/>
      <c r="E85" s="103"/>
      <c r="F85" s="103"/>
      <c r="H85" s="75"/>
      <c r="I85" s="76"/>
      <c r="J85" s="73"/>
    </row>
    <row r="86" spans="1:17" ht="14.25" customHeight="1">
      <c r="A86" s="103"/>
      <c r="B86" s="103"/>
      <c r="C86" s="103"/>
      <c r="D86" s="103"/>
      <c r="E86" s="103"/>
      <c r="F86" s="103"/>
      <c r="H86" s="75"/>
      <c r="I86" s="76"/>
      <c r="J86" s="73"/>
    </row>
    <row r="87" spans="1:17" ht="14.25" customHeight="1">
      <c r="A87" s="104"/>
      <c r="B87" s="104"/>
      <c r="C87" s="104"/>
      <c r="D87" s="104"/>
      <c r="E87" s="102"/>
      <c r="F87" s="194"/>
      <c r="H87" s="75"/>
      <c r="I87" s="76"/>
      <c r="J87" s="73"/>
    </row>
    <row r="88" spans="1:17" ht="14.25" customHeight="1">
      <c r="A88" s="105" t="s">
        <v>704</v>
      </c>
      <c r="B88" s="105"/>
      <c r="D88" s="104"/>
      <c r="E88" s="102"/>
      <c r="F88" s="194"/>
      <c r="H88" s="75"/>
      <c r="I88" s="76"/>
      <c r="J88" s="73"/>
    </row>
    <row r="89" spans="1:17" ht="14.25" customHeight="1">
      <c r="A89" s="104"/>
      <c r="B89" s="104"/>
      <c r="C89" s="102" t="str">
        <f>A3</f>
        <v>安来市長   田中　武夫</v>
      </c>
      <c r="D89" s="102"/>
      <c r="E89" s="175" t="s">
        <v>462</v>
      </c>
      <c r="F89" s="195"/>
      <c r="H89" s="75"/>
      <c r="I89" s="76"/>
      <c r="J89" s="73"/>
    </row>
    <row r="90" spans="1:17" ht="14.25" customHeight="1">
      <c r="A90" s="106"/>
      <c r="B90" s="129"/>
      <c r="C90" s="129"/>
      <c r="D90" s="129"/>
      <c r="E90" s="129"/>
      <c r="F90" s="129"/>
      <c r="H90" s="75"/>
      <c r="I90" s="76"/>
      <c r="J90" s="73"/>
    </row>
    <row r="91" spans="1:17">
      <c r="A91" s="107" t="s">
        <v>383</v>
      </c>
      <c r="B91" s="107"/>
      <c r="C91" s="107"/>
      <c r="D91" s="107"/>
      <c r="E91" s="107"/>
      <c r="F91" s="107"/>
    </row>
    <row r="92" spans="1:17">
      <c r="A92" s="107" t="s">
        <v>488</v>
      </c>
      <c r="B92" s="107"/>
      <c r="C92" s="107"/>
      <c r="D92" s="107"/>
      <c r="E92" s="107"/>
      <c r="F92" s="107"/>
    </row>
    <row r="93" spans="1:17" ht="26.4" customHeight="1">
      <c r="A93" s="108" t="s">
        <v>446</v>
      </c>
      <c r="B93" s="108"/>
      <c r="C93" s="108"/>
      <c r="D93" s="108"/>
      <c r="E93" s="108"/>
      <c r="F93" s="108"/>
    </row>
    <row r="94" spans="1:17">
      <c r="A94" s="109"/>
    </row>
    <row r="95" spans="1:17">
      <c r="B95" s="75"/>
      <c r="C95" s="75"/>
      <c r="D95" s="75"/>
      <c r="E95" s="75"/>
      <c r="F95" s="75"/>
    </row>
    <row r="96" spans="1:17">
      <c r="B96" s="75"/>
      <c r="C96" s="75"/>
      <c r="D96" s="75"/>
      <c r="E96" s="75"/>
      <c r="F96" s="75"/>
    </row>
    <row r="97" spans="1:6">
      <c r="A97" s="110"/>
      <c r="B97" s="110"/>
      <c r="C97" s="110"/>
      <c r="D97" s="110"/>
      <c r="E97" s="110"/>
      <c r="F97" s="110"/>
    </row>
    <row r="98" spans="1:6">
      <c r="A98" s="110"/>
      <c r="B98" s="110"/>
      <c r="C98" s="110"/>
      <c r="D98" s="110"/>
      <c r="E98" s="110"/>
      <c r="F98" s="110"/>
    </row>
    <row r="99" spans="1:6">
      <c r="A99" s="110"/>
      <c r="B99" s="110"/>
      <c r="C99" s="110"/>
      <c r="D99" s="110"/>
      <c r="E99" s="110"/>
      <c r="F99" s="110"/>
    </row>
    <row r="100" spans="1:6">
      <c r="A100" s="110"/>
      <c r="B100" s="110"/>
      <c r="C100" s="110"/>
      <c r="D100" s="110"/>
      <c r="E100" s="110"/>
      <c r="F100" s="110"/>
    </row>
    <row r="101" spans="1:6">
      <c r="A101" s="110"/>
      <c r="B101" s="110"/>
      <c r="C101" s="110"/>
      <c r="D101" s="110"/>
      <c r="E101" s="110"/>
      <c r="F101" s="110"/>
    </row>
    <row r="102" spans="1:6">
      <c r="A102" s="110"/>
      <c r="B102" s="110"/>
      <c r="C102" s="110"/>
      <c r="D102" s="110"/>
      <c r="E102" s="110"/>
      <c r="F102" s="110"/>
    </row>
    <row r="103" spans="1:6">
      <c r="A103" s="110"/>
      <c r="B103" s="110"/>
      <c r="C103" s="110"/>
      <c r="D103" s="110"/>
      <c r="E103" s="110"/>
      <c r="F103" s="110"/>
    </row>
    <row r="104" spans="1:6">
      <c r="A104" s="110"/>
      <c r="B104" s="110"/>
      <c r="C104" s="110"/>
      <c r="D104" s="110"/>
      <c r="E104" s="110"/>
      <c r="F104" s="110"/>
    </row>
    <row r="105" spans="1:6">
      <c r="A105" s="110"/>
      <c r="B105" s="110"/>
      <c r="C105" s="110"/>
      <c r="D105" s="110"/>
      <c r="E105" s="110"/>
      <c r="F105" s="110"/>
    </row>
    <row r="106" spans="1:6">
      <c r="A106" s="110"/>
      <c r="B106" s="110"/>
      <c r="C106" s="110"/>
      <c r="D106" s="110"/>
      <c r="E106" s="110"/>
      <c r="F106" s="110"/>
    </row>
    <row r="107" spans="1:6">
      <c r="A107" s="110"/>
      <c r="B107" s="110"/>
      <c r="C107" s="110"/>
      <c r="D107" s="110"/>
      <c r="E107" s="110"/>
      <c r="F107" s="110"/>
    </row>
    <row r="108" spans="1:6">
      <c r="A108" s="110"/>
      <c r="B108" s="110"/>
      <c r="C108" s="110"/>
      <c r="D108" s="110"/>
      <c r="E108" s="110"/>
      <c r="F108" s="110"/>
    </row>
    <row r="109" spans="1:6" ht="14.25" customHeight="1">
      <c r="A109" s="110"/>
      <c r="B109" s="110"/>
      <c r="C109" s="110"/>
      <c r="D109" s="110"/>
      <c r="E109" s="110"/>
      <c r="F109" s="110"/>
    </row>
    <row r="110" spans="1:6" ht="14.25" customHeight="1">
      <c r="A110" s="110"/>
      <c r="B110" s="110"/>
      <c r="C110" s="110"/>
      <c r="D110" s="110"/>
      <c r="E110" s="110"/>
      <c r="F110" s="110"/>
    </row>
    <row r="111" spans="1:6" ht="14.25" customHeight="1">
      <c r="A111" s="110"/>
      <c r="B111" s="110"/>
      <c r="C111" s="110"/>
      <c r="D111" s="110"/>
      <c r="E111" s="110"/>
      <c r="F111" s="110"/>
    </row>
    <row r="112" spans="1:6" ht="14.25" customHeight="1">
      <c r="A112" s="110"/>
      <c r="B112" s="110"/>
      <c r="C112" s="110"/>
      <c r="D112" s="110"/>
      <c r="E112" s="110"/>
      <c r="F112" s="110"/>
    </row>
    <row r="113" spans="1:6" ht="14.25" customHeight="1">
      <c r="A113" s="110"/>
      <c r="B113" s="110"/>
      <c r="C113" s="110"/>
      <c r="D113" s="110"/>
      <c r="E113" s="110"/>
      <c r="F113" s="110"/>
    </row>
    <row r="114" spans="1:6" ht="14.25" customHeight="1">
      <c r="A114" s="110"/>
      <c r="B114" s="110"/>
      <c r="C114" s="110"/>
      <c r="D114" s="110"/>
      <c r="E114" s="110"/>
      <c r="F114" s="110"/>
    </row>
    <row r="115" spans="1:6" ht="14.25" customHeight="1">
      <c r="A115" s="110"/>
      <c r="B115" s="110"/>
      <c r="C115" s="110"/>
      <c r="D115" s="110"/>
      <c r="E115" s="110"/>
      <c r="F115" s="110"/>
    </row>
    <row r="116" spans="1:6" ht="14.25" customHeight="1">
      <c r="A116" s="110"/>
      <c r="B116" s="110"/>
      <c r="C116" s="110"/>
      <c r="D116" s="110"/>
      <c r="E116" s="110"/>
      <c r="F116" s="110"/>
    </row>
    <row r="117" spans="1:6" ht="14.25" customHeight="1">
      <c r="A117" s="110"/>
      <c r="B117" s="110"/>
      <c r="C117" s="110"/>
      <c r="D117" s="110"/>
      <c r="E117" s="110"/>
      <c r="F117" s="110"/>
    </row>
    <row r="118" spans="1:6" ht="14.25" customHeight="1">
      <c r="A118" s="110"/>
      <c r="B118" s="110"/>
      <c r="C118" s="110"/>
      <c r="D118" s="110"/>
      <c r="E118" s="110"/>
      <c r="F118" s="110"/>
    </row>
    <row r="119" spans="1:6" ht="14.25" customHeight="1">
      <c r="A119" s="110"/>
      <c r="B119" s="110"/>
      <c r="C119" s="110"/>
      <c r="D119" s="110"/>
      <c r="E119" s="110"/>
      <c r="F119" s="110"/>
    </row>
    <row r="120" spans="1:6">
      <c r="A120" s="110"/>
      <c r="B120" s="110"/>
      <c r="C120" s="110"/>
      <c r="D120" s="110"/>
      <c r="E120" s="110"/>
      <c r="F120" s="110"/>
    </row>
    <row r="121" spans="1:6">
      <c r="A121" s="110"/>
      <c r="B121" s="110"/>
      <c r="C121" s="110"/>
      <c r="D121" s="110"/>
      <c r="E121" s="110"/>
      <c r="F121" s="110"/>
    </row>
    <row r="122" spans="1:6">
      <c r="A122" s="110"/>
      <c r="B122" s="110"/>
      <c r="C122" s="110"/>
      <c r="D122" s="110"/>
      <c r="E122" s="110"/>
      <c r="F122" s="110"/>
    </row>
    <row r="123" spans="1:6">
      <c r="A123" s="110"/>
      <c r="B123" s="110"/>
      <c r="C123" s="110"/>
      <c r="D123" s="110"/>
      <c r="E123" s="110"/>
      <c r="F123" s="110"/>
    </row>
    <row r="124" spans="1:6">
      <c r="A124" s="110"/>
      <c r="B124" s="110"/>
      <c r="C124" s="110"/>
      <c r="D124" s="110"/>
      <c r="E124" s="110"/>
      <c r="F124" s="110"/>
    </row>
    <row r="125" spans="1:6">
      <c r="A125" s="110"/>
      <c r="B125" s="110"/>
      <c r="C125" s="110"/>
      <c r="D125" s="110"/>
      <c r="E125" s="110"/>
      <c r="F125" s="110"/>
    </row>
    <row r="126" spans="1:6">
      <c r="A126" s="110"/>
      <c r="B126" s="110"/>
      <c r="C126" s="110"/>
      <c r="D126" s="110"/>
      <c r="E126" s="110"/>
      <c r="F126" s="110"/>
    </row>
    <row r="127" spans="1:6">
      <c r="A127" s="110"/>
      <c r="B127" s="110"/>
      <c r="C127" s="110"/>
      <c r="D127" s="110"/>
      <c r="E127" s="110"/>
      <c r="F127" s="110"/>
    </row>
    <row r="128" spans="1:6">
      <c r="A128" s="110"/>
      <c r="B128" s="110"/>
      <c r="C128" s="110"/>
      <c r="D128" s="110"/>
      <c r="E128" s="110"/>
      <c r="F128" s="110"/>
    </row>
    <row r="129" spans="1:6">
      <c r="A129" s="110"/>
      <c r="B129" s="110"/>
      <c r="C129" s="110"/>
      <c r="D129" s="110"/>
      <c r="E129" s="110"/>
      <c r="F129" s="110"/>
    </row>
    <row r="130" spans="1:6">
      <c r="A130" s="110"/>
      <c r="B130" s="110"/>
      <c r="C130" s="110"/>
      <c r="D130" s="110"/>
      <c r="E130" s="110"/>
      <c r="F130" s="110"/>
    </row>
    <row r="131" spans="1:6">
      <c r="A131" s="110"/>
      <c r="B131" s="110"/>
      <c r="C131" s="110"/>
      <c r="D131" s="110"/>
      <c r="E131" s="110"/>
      <c r="F131" s="110"/>
    </row>
  </sheetData>
  <sheetProtection algorithmName="SHA-512" hashValue="5zrvX4tUbg9PpM2VsrnsFIvcAnSxJRgm/EzpvftHtfeo81q3pr5dcaXbfUgU/5gRFXol6LZT9Zn1k6gYsiA0oQ==" saltValue="NQWdRupzPvRBm8867MU+cw==" spinCount="100000" sheet="1" objects="1" scenarios="1" selectLockedCells="1"/>
  <mergeCells count="93">
    <mergeCell ref="E1:F1"/>
    <mergeCell ref="A3:B3"/>
    <mergeCell ref="C5:D5"/>
    <mergeCell ref="E5:F5"/>
    <mergeCell ref="E7:F7"/>
    <mergeCell ref="A8:F8"/>
    <mergeCell ref="A9:F9"/>
    <mergeCell ref="A10:F10"/>
    <mergeCell ref="A11:F11"/>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9:B19"/>
    <mergeCell ref="C19:D19"/>
    <mergeCell ref="E19:F19"/>
    <mergeCell ref="A20:B20"/>
    <mergeCell ref="C20:D20"/>
    <mergeCell ref="E20:F20"/>
    <mergeCell ref="A21:B21"/>
    <mergeCell ref="C21:D21"/>
    <mergeCell ref="E21:F21"/>
    <mergeCell ref="A22:B22"/>
    <mergeCell ref="C22:D22"/>
    <mergeCell ref="E22:F22"/>
    <mergeCell ref="A23:B23"/>
    <mergeCell ref="C23:D23"/>
    <mergeCell ref="E23:F23"/>
    <mergeCell ref="A24:B24"/>
    <mergeCell ref="C24:D24"/>
    <mergeCell ref="E24:F24"/>
    <mergeCell ref="A25:B25"/>
    <mergeCell ref="C25:D25"/>
    <mergeCell ref="E25:F25"/>
    <mergeCell ref="A26:B26"/>
    <mergeCell ref="C26:D26"/>
    <mergeCell ref="E26:F26"/>
    <mergeCell ref="A27:B27"/>
    <mergeCell ref="C27:D27"/>
    <mergeCell ref="E27:F27"/>
    <mergeCell ref="A28:B28"/>
    <mergeCell ref="C28:D28"/>
    <mergeCell ref="E28:F28"/>
    <mergeCell ref="A29:B29"/>
    <mergeCell ref="C29:D29"/>
    <mergeCell ref="E29:F29"/>
    <mergeCell ref="A30:B30"/>
    <mergeCell ref="C30:D30"/>
    <mergeCell ref="E30:F30"/>
    <mergeCell ref="A31:B31"/>
    <mergeCell ref="C31:D31"/>
    <mergeCell ref="E31:F31"/>
    <mergeCell ref="A32:B32"/>
    <mergeCell ref="C32:D32"/>
    <mergeCell ref="E32:F32"/>
    <mergeCell ref="A33:B33"/>
    <mergeCell ref="C33:D33"/>
    <mergeCell ref="E33:F33"/>
    <mergeCell ref="A34:B34"/>
    <mergeCell ref="C34:D34"/>
    <mergeCell ref="A35:C35"/>
    <mergeCell ref="A36:C36"/>
    <mergeCell ref="I36:N36"/>
    <mergeCell ref="C37:D37"/>
    <mergeCell ref="E37:F37"/>
    <mergeCell ref="H37:N37"/>
    <mergeCell ref="P37:Q37"/>
    <mergeCell ref="H38:J38"/>
    <mergeCell ref="K38:L38"/>
    <mergeCell ref="M38:N38"/>
    <mergeCell ref="A83:F83"/>
    <mergeCell ref="C89:D89"/>
    <mergeCell ref="A91:F91"/>
    <mergeCell ref="A92:F92"/>
    <mergeCell ref="A93:F93"/>
    <mergeCell ref="C95:D95"/>
    <mergeCell ref="E95:F95"/>
    <mergeCell ref="A37:A38"/>
    <mergeCell ref="H81:J83"/>
    <mergeCell ref="K81:K83"/>
    <mergeCell ref="L81:L83"/>
    <mergeCell ref="A85:F86"/>
  </mergeCells>
  <phoneticPr fontId="26"/>
  <dataValidations count="2">
    <dataValidation type="list" allowBlank="1" showDropDown="0" showInputMessage="1" showErrorMessage="1" sqref="E16:F16">
      <formula1>"面積・単価で按分,均等割りで按分,協定で定める方法により按分"</formula1>
    </dataValidation>
    <dataValidation type="list" allowBlank="1" showDropDown="0" showInputMessage="1" showErrorMessage="0" sqref="E14:F15">
      <formula1>"面積・単価で按分,均等割りで按分,協定で定める方法により按分"</formula1>
    </dataValidation>
  </dataValidations>
  <printOptions horizontalCentered="1"/>
  <pageMargins left="0.59055118110236227" right="0.39370078740157483" top="0.59055118110236227" bottom="0.59055118110236227" header="0.51181102362204722" footer="0.31496062992125984"/>
  <pageSetup paperSize="9" scale="83" fitToWidth="1" fitToHeight="1" orientation="portrait" usePrinterDefaults="1" r:id="rId1"/>
  <headerFooter alignWithMargins="0">
    <oddFooter>&amp;R&amp;A</oddFooter>
  </headerFooter>
  <rowBreaks count="1" manualBreakCount="1">
    <brk id="35" max="14" man="1"/>
  </rowBreaks>
  <colBreaks count="2" manualBreakCount="2">
    <brk id="7" max="92" man="1"/>
    <brk id="15"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V56"/>
  <sheetViews>
    <sheetView showGridLines="0" view="pageBreakPreview" zoomScale="50" zoomScaleSheetLayoutView="50" workbookViewId="0">
      <selection activeCell="F8" sqref="F8"/>
    </sheetView>
  </sheetViews>
  <sheetFormatPr defaultColWidth="9" defaultRowHeight="13.2"/>
  <cols>
    <col min="1" max="1" width="25.296875" style="286" customWidth="1"/>
    <col min="2" max="17" width="16.19921875" style="286" customWidth="1"/>
    <col min="18" max="18" width="20.69921875" style="286" customWidth="1"/>
    <col min="19" max="19" width="8.3984375" style="286" customWidth="1"/>
    <col min="20" max="20" width="20.69921875" style="286" customWidth="1"/>
    <col min="21" max="21" width="16.19921875" style="286" customWidth="1"/>
    <col min="22" max="16384" width="9" style="286"/>
  </cols>
  <sheetData>
    <row r="1" spans="1:22" s="287" customFormat="1" ht="47.25" customHeight="1">
      <c r="A1" s="291" t="s">
        <v>186</v>
      </c>
      <c r="B1" s="304">
        <f>'2（収支報告書)'!A9</f>
        <v>7</v>
      </c>
      <c r="C1" s="315" t="s">
        <v>353</v>
      </c>
      <c r="D1" s="291"/>
      <c r="E1" s="291"/>
      <c r="F1" s="291"/>
      <c r="G1" s="291"/>
      <c r="H1" s="291"/>
      <c r="U1" s="364" t="s">
        <v>213</v>
      </c>
    </row>
    <row r="2" spans="1:22" s="287" customFormat="1" ht="8.25" customHeight="1">
      <c r="A2" s="292"/>
      <c r="B2" s="292"/>
      <c r="C2" s="292"/>
      <c r="D2" s="292"/>
      <c r="E2" s="292"/>
      <c r="F2" s="292"/>
    </row>
    <row r="3" spans="1:22" s="288" customFormat="1" ht="29.25" customHeight="1">
      <c r="A3" s="293" t="s">
        <v>185</v>
      </c>
      <c r="B3" s="305" t="s">
        <v>428</v>
      </c>
      <c r="C3" s="305" t="s">
        <v>466</v>
      </c>
      <c r="D3" s="320" t="s">
        <v>380</v>
      </c>
      <c r="E3" s="320" t="s">
        <v>380</v>
      </c>
      <c r="F3" s="320" t="s">
        <v>380</v>
      </c>
      <c r="G3" s="320" t="s">
        <v>380</v>
      </c>
      <c r="H3" s="320" t="s">
        <v>380</v>
      </c>
      <c r="I3" s="320" t="s">
        <v>380</v>
      </c>
      <c r="J3" s="320" t="s">
        <v>380</v>
      </c>
      <c r="K3" s="320" t="s">
        <v>380</v>
      </c>
      <c r="L3" s="320" t="s">
        <v>380</v>
      </c>
      <c r="M3" s="320" t="s">
        <v>380</v>
      </c>
      <c r="N3" s="336" t="s">
        <v>380</v>
      </c>
      <c r="O3" s="320" t="s">
        <v>380</v>
      </c>
      <c r="P3" s="336" t="s">
        <v>380</v>
      </c>
      <c r="Q3" s="343" t="s">
        <v>294</v>
      </c>
      <c r="R3" s="351" t="s">
        <v>295</v>
      </c>
      <c r="S3" s="343" t="s">
        <v>38</v>
      </c>
      <c r="T3" s="343"/>
      <c r="U3" s="365" t="s">
        <v>468</v>
      </c>
    </row>
    <row r="4" spans="1:22" s="288" customFormat="1" ht="29.25" customHeight="1">
      <c r="A4" s="294"/>
      <c r="B4" s="306"/>
      <c r="C4" s="306"/>
      <c r="D4" s="321"/>
      <c r="E4" s="321"/>
      <c r="F4" s="321"/>
      <c r="G4" s="321"/>
      <c r="H4" s="321"/>
      <c r="I4" s="321"/>
      <c r="J4" s="321"/>
      <c r="K4" s="334"/>
      <c r="L4" s="334"/>
      <c r="M4" s="334"/>
      <c r="N4" s="337"/>
      <c r="O4" s="334"/>
      <c r="P4" s="337"/>
      <c r="Q4" s="344"/>
      <c r="R4" s="352"/>
      <c r="S4" s="345"/>
      <c r="T4" s="345"/>
      <c r="U4" s="366"/>
    </row>
    <row r="5" spans="1:22" s="288" customFormat="1" ht="29.25" customHeight="1">
      <c r="A5" s="294"/>
      <c r="B5" s="306"/>
      <c r="C5" s="306"/>
      <c r="D5" s="322" t="s">
        <v>337</v>
      </c>
      <c r="E5" s="322" t="s">
        <v>337</v>
      </c>
      <c r="F5" s="322" t="s">
        <v>337</v>
      </c>
      <c r="G5" s="322" t="s">
        <v>337</v>
      </c>
      <c r="H5" s="322" t="s">
        <v>337</v>
      </c>
      <c r="I5" s="322" t="s">
        <v>337</v>
      </c>
      <c r="J5" s="322" t="s">
        <v>337</v>
      </c>
      <c r="K5" s="322" t="s">
        <v>337</v>
      </c>
      <c r="L5" s="322" t="s">
        <v>337</v>
      </c>
      <c r="M5" s="322" t="s">
        <v>337</v>
      </c>
      <c r="N5" s="322" t="s">
        <v>337</v>
      </c>
      <c r="O5" s="322" t="s">
        <v>337</v>
      </c>
      <c r="P5" s="339" t="s">
        <v>337</v>
      </c>
      <c r="Q5" s="344"/>
      <c r="R5" s="352"/>
      <c r="S5" s="345"/>
      <c r="T5" s="345"/>
      <c r="U5" s="366"/>
    </row>
    <row r="6" spans="1:22" s="288" customFormat="1" ht="61.5" customHeight="1">
      <c r="A6" s="294"/>
      <c r="B6" s="307"/>
      <c r="C6" s="307"/>
      <c r="D6" s="323"/>
      <c r="E6" s="327"/>
      <c r="F6" s="327"/>
      <c r="G6" s="327"/>
      <c r="H6" s="327"/>
      <c r="I6" s="327"/>
      <c r="J6" s="327"/>
      <c r="K6" s="327"/>
      <c r="L6" s="327"/>
      <c r="M6" s="327"/>
      <c r="N6" s="327"/>
      <c r="O6" s="327"/>
      <c r="P6" s="327"/>
      <c r="Q6" s="345"/>
      <c r="R6" s="344"/>
      <c r="S6" s="345"/>
      <c r="T6" s="345"/>
      <c r="U6" s="367"/>
    </row>
    <row r="7" spans="1:22" s="288" customFormat="1" ht="45" customHeight="1">
      <c r="A7" s="295"/>
      <c r="B7" s="308" t="s">
        <v>480</v>
      </c>
      <c r="C7" s="308" t="s">
        <v>480</v>
      </c>
      <c r="D7" s="324" t="s">
        <v>483</v>
      </c>
      <c r="E7" s="324" t="s">
        <v>159</v>
      </c>
      <c r="F7" s="328" t="s">
        <v>201</v>
      </c>
      <c r="G7" s="328" t="s">
        <v>350</v>
      </c>
      <c r="H7" s="328" t="s">
        <v>485</v>
      </c>
      <c r="I7" s="328" t="s">
        <v>112</v>
      </c>
      <c r="J7" s="328" t="s">
        <v>181</v>
      </c>
      <c r="K7" s="335" t="s">
        <v>486</v>
      </c>
      <c r="L7" s="335" t="s">
        <v>274</v>
      </c>
      <c r="M7" s="335" t="s">
        <v>115</v>
      </c>
      <c r="N7" s="338" t="s">
        <v>327</v>
      </c>
      <c r="O7" s="335" t="s">
        <v>188</v>
      </c>
      <c r="P7" s="338" t="s">
        <v>385</v>
      </c>
      <c r="Q7" s="324" t="s">
        <v>487</v>
      </c>
      <c r="R7" s="353" t="s">
        <v>297</v>
      </c>
      <c r="S7" s="324" t="s">
        <v>344</v>
      </c>
      <c r="T7" s="324" t="s">
        <v>462</v>
      </c>
      <c r="U7" s="368" t="s">
        <v>127</v>
      </c>
      <c r="V7" s="374"/>
    </row>
    <row r="8" spans="1:22" s="289" customFormat="1" ht="90" customHeight="1">
      <c r="A8" s="296">
        <f>'2（収支報告書)'!A40</f>
        <v>0</v>
      </c>
      <c r="B8" s="309" t="str">
        <f>IF('2（収支報告書)'!$B40="","",('2（収支報告書)'!$B40))</f>
        <v/>
      </c>
      <c r="C8" s="316"/>
      <c r="D8" s="316"/>
      <c r="E8" s="316"/>
      <c r="F8" s="329"/>
      <c r="G8" s="329"/>
      <c r="H8" s="329"/>
      <c r="I8" s="329"/>
      <c r="J8" s="329"/>
      <c r="K8" s="329"/>
      <c r="L8" s="329"/>
      <c r="M8" s="329"/>
      <c r="N8" s="329"/>
      <c r="O8" s="329"/>
      <c r="P8" s="329"/>
      <c r="Q8" s="346" t="str">
        <f t="shared" ref="Q8:Q47" si="0">IF(SUM(D8:P8)=0,"",SUM(D8:P8))</f>
        <v/>
      </c>
      <c r="R8" s="346" t="str">
        <f t="shared" ref="R8:R47" si="1">IF(SUM(B8,C8,Q8)=0,"",SUM(B8,C8,Q8))</f>
        <v/>
      </c>
      <c r="S8" s="356"/>
      <c r="T8" s="360"/>
      <c r="U8" s="369" t="str">
        <f t="shared" ref="U8:U47" si="2">IF(SUM(C8,Q8)=0,"",(SUM(C8,Q8)))</f>
        <v/>
      </c>
    </row>
    <row r="9" spans="1:22" s="289" customFormat="1" ht="90" customHeight="1">
      <c r="A9" s="297">
        <f>'2（収支報告書)'!A41</f>
        <v>0</v>
      </c>
      <c r="B9" s="310" t="str">
        <f>IF('2（収支報告書)'!$B41="","",('2（収支報告書)'!$B41))</f>
        <v/>
      </c>
      <c r="C9" s="317"/>
      <c r="D9" s="317"/>
      <c r="E9" s="317"/>
      <c r="F9" s="330"/>
      <c r="G9" s="330"/>
      <c r="H9" s="330"/>
      <c r="I9" s="330"/>
      <c r="J9" s="330"/>
      <c r="K9" s="330"/>
      <c r="L9" s="330"/>
      <c r="M9" s="330"/>
      <c r="N9" s="330"/>
      <c r="O9" s="330"/>
      <c r="P9" s="330"/>
      <c r="Q9" s="347" t="str">
        <f t="shared" si="0"/>
        <v/>
      </c>
      <c r="R9" s="347" t="str">
        <f t="shared" si="1"/>
        <v/>
      </c>
      <c r="S9" s="357"/>
      <c r="T9" s="361"/>
      <c r="U9" s="370" t="str">
        <f t="shared" si="2"/>
        <v/>
      </c>
    </row>
    <row r="10" spans="1:22" s="289" customFormat="1" ht="90" customHeight="1">
      <c r="A10" s="297">
        <f>'2（収支報告書)'!A42</f>
        <v>0</v>
      </c>
      <c r="B10" s="310" t="str">
        <f>IF('2（収支報告書)'!$B42="","",('2（収支報告書)'!$B42))</f>
        <v/>
      </c>
      <c r="C10" s="317"/>
      <c r="D10" s="317"/>
      <c r="E10" s="317"/>
      <c r="F10" s="330"/>
      <c r="G10" s="330"/>
      <c r="H10" s="330"/>
      <c r="I10" s="330"/>
      <c r="J10" s="330"/>
      <c r="K10" s="330"/>
      <c r="L10" s="330"/>
      <c r="M10" s="330"/>
      <c r="N10" s="330"/>
      <c r="O10" s="330"/>
      <c r="P10" s="330"/>
      <c r="Q10" s="347" t="str">
        <f t="shared" si="0"/>
        <v/>
      </c>
      <c r="R10" s="347" t="str">
        <f t="shared" si="1"/>
        <v/>
      </c>
      <c r="S10" s="357"/>
      <c r="T10" s="361"/>
      <c r="U10" s="370" t="str">
        <f t="shared" si="2"/>
        <v/>
      </c>
    </row>
    <row r="11" spans="1:22" s="289" customFormat="1" ht="90" customHeight="1">
      <c r="A11" s="297">
        <f>'2（収支報告書)'!A43</f>
        <v>0</v>
      </c>
      <c r="B11" s="310" t="str">
        <f>IF('2（収支報告書)'!$B43="","",('2（収支報告書)'!$B43))</f>
        <v/>
      </c>
      <c r="C11" s="317"/>
      <c r="D11" s="317"/>
      <c r="E11" s="317"/>
      <c r="F11" s="330"/>
      <c r="G11" s="330"/>
      <c r="H11" s="330"/>
      <c r="I11" s="330"/>
      <c r="J11" s="330"/>
      <c r="K11" s="330"/>
      <c r="L11" s="330"/>
      <c r="M11" s="330"/>
      <c r="N11" s="330"/>
      <c r="O11" s="330"/>
      <c r="P11" s="330"/>
      <c r="Q11" s="347" t="str">
        <f t="shared" si="0"/>
        <v/>
      </c>
      <c r="R11" s="347" t="str">
        <f t="shared" si="1"/>
        <v/>
      </c>
      <c r="S11" s="357"/>
      <c r="T11" s="361"/>
      <c r="U11" s="370" t="str">
        <f t="shared" si="2"/>
        <v/>
      </c>
    </row>
    <row r="12" spans="1:22" s="289" customFormat="1" ht="90" customHeight="1">
      <c r="A12" s="297">
        <f>'2（収支報告書)'!A44</f>
        <v>0</v>
      </c>
      <c r="B12" s="310" t="str">
        <f>IF('2（収支報告書)'!$B44="","",('2（収支報告書)'!$B44))</f>
        <v/>
      </c>
      <c r="C12" s="317"/>
      <c r="D12" s="317"/>
      <c r="E12" s="317"/>
      <c r="F12" s="330"/>
      <c r="G12" s="330"/>
      <c r="H12" s="330"/>
      <c r="I12" s="330"/>
      <c r="J12" s="330"/>
      <c r="K12" s="330"/>
      <c r="L12" s="330"/>
      <c r="M12" s="330"/>
      <c r="N12" s="330"/>
      <c r="O12" s="330"/>
      <c r="P12" s="330"/>
      <c r="Q12" s="347" t="str">
        <f t="shared" si="0"/>
        <v/>
      </c>
      <c r="R12" s="347" t="str">
        <f t="shared" si="1"/>
        <v/>
      </c>
      <c r="S12" s="357"/>
      <c r="T12" s="361"/>
      <c r="U12" s="370" t="str">
        <f t="shared" si="2"/>
        <v/>
      </c>
    </row>
    <row r="13" spans="1:22" s="289" customFormat="1" ht="90" customHeight="1">
      <c r="A13" s="297">
        <f>'2（収支報告書)'!A45</f>
        <v>0</v>
      </c>
      <c r="B13" s="310" t="str">
        <f>IF('2（収支報告書)'!$B45="","",('2（収支報告書)'!$B45))</f>
        <v/>
      </c>
      <c r="C13" s="317"/>
      <c r="D13" s="317"/>
      <c r="E13" s="317"/>
      <c r="F13" s="330"/>
      <c r="G13" s="330"/>
      <c r="H13" s="330"/>
      <c r="I13" s="330"/>
      <c r="J13" s="330"/>
      <c r="K13" s="330"/>
      <c r="L13" s="330"/>
      <c r="M13" s="330"/>
      <c r="N13" s="330"/>
      <c r="O13" s="330"/>
      <c r="P13" s="330"/>
      <c r="Q13" s="347" t="str">
        <f t="shared" si="0"/>
        <v/>
      </c>
      <c r="R13" s="347" t="str">
        <f t="shared" si="1"/>
        <v/>
      </c>
      <c r="S13" s="357"/>
      <c r="T13" s="361"/>
      <c r="U13" s="370" t="str">
        <f t="shared" si="2"/>
        <v/>
      </c>
    </row>
    <row r="14" spans="1:22" s="289" customFormat="1" ht="90" customHeight="1">
      <c r="A14" s="297">
        <f>'2（収支報告書)'!A46</f>
        <v>0</v>
      </c>
      <c r="B14" s="310" t="str">
        <f>IF('2（収支報告書)'!$B46="","",('2（収支報告書)'!$B46))</f>
        <v/>
      </c>
      <c r="C14" s="317"/>
      <c r="D14" s="317"/>
      <c r="E14" s="317"/>
      <c r="F14" s="330"/>
      <c r="G14" s="330"/>
      <c r="H14" s="330"/>
      <c r="I14" s="330"/>
      <c r="J14" s="330"/>
      <c r="K14" s="330"/>
      <c r="L14" s="330"/>
      <c r="M14" s="330"/>
      <c r="N14" s="330"/>
      <c r="O14" s="330"/>
      <c r="P14" s="330"/>
      <c r="Q14" s="347" t="str">
        <f t="shared" si="0"/>
        <v/>
      </c>
      <c r="R14" s="347" t="str">
        <f t="shared" si="1"/>
        <v/>
      </c>
      <c r="S14" s="357"/>
      <c r="T14" s="361"/>
      <c r="U14" s="370" t="str">
        <f t="shared" si="2"/>
        <v/>
      </c>
    </row>
    <row r="15" spans="1:22" s="289" customFormat="1" ht="90" customHeight="1">
      <c r="A15" s="297">
        <f>'2（収支報告書)'!A47</f>
        <v>0</v>
      </c>
      <c r="B15" s="310" t="str">
        <f>IF('2（収支報告書)'!$B47="","",('2（収支報告書)'!$B47))</f>
        <v/>
      </c>
      <c r="C15" s="317"/>
      <c r="D15" s="317"/>
      <c r="E15" s="317"/>
      <c r="F15" s="330"/>
      <c r="G15" s="330"/>
      <c r="H15" s="330"/>
      <c r="I15" s="330"/>
      <c r="J15" s="330"/>
      <c r="K15" s="330"/>
      <c r="L15" s="330"/>
      <c r="M15" s="330"/>
      <c r="N15" s="330"/>
      <c r="O15" s="330"/>
      <c r="P15" s="330"/>
      <c r="Q15" s="347" t="str">
        <f t="shared" si="0"/>
        <v/>
      </c>
      <c r="R15" s="347" t="str">
        <f t="shared" si="1"/>
        <v/>
      </c>
      <c r="S15" s="357"/>
      <c r="T15" s="361"/>
      <c r="U15" s="370" t="str">
        <f t="shared" si="2"/>
        <v/>
      </c>
    </row>
    <row r="16" spans="1:22" s="289" customFormat="1" ht="90" customHeight="1">
      <c r="A16" s="297">
        <f>'2（収支報告書)'!A48</f>
        <v>0</v>
      </c>
      <c r="B16" s="310" t="str">
        <f>IF('2（収支報告書)'!$B48="","",('2（収支報告書)'!$B48))</f>
        <v/>
      </c>
      <c r="C16" s="317"/>
      <c r="D16" s="317"/>
      <c r="E16" s="317"/>
      <c r="F16" s="330"/>
      <c r="G16" s="330"/>
      <c r="H16" s="330"/>
      <c r="I16" s="330"/>
      <c r="J16" s="330"/>
      <c r="K16" s="330"/>
      <c r="L16" s="330"/>
      <c r="M16" s="330"/>
      <c r="N16" s="330"/>
      <c r="O16" s="330"/>
      <c r="P16" s="330"/>
      <c r="Q16" s="347" t="str">
        <f t="shared" si="0"/>
        <v/>
      </c>
      <c r="R16" s="347" t="str">
        <f t="shared" si="1"/>
        <v/>
      </c>
      <c r="S16" s="357"/>
      <c r="T16" s="361"/>
      <c r="U16" s="370" t="str">
        <f t="shared" si="2"/>
        <v/>
      </c>
    </row>
    <row r="17" spans="1:21" s="289" customFormat="1" ht="90" customHeight="1">
      <c r="A17" s="297">
        <f>'2（収支報告書)'!A49</f>
        <v>0</v>
      </c>
      <c r="B17" s="310" t="str">
        <f>IF('2（収支報告書)'!$B49="","",('2（収支報告書)'!$B49))</f>
        <v/>
      </c>
      <c r="C17" s="317"/>
      <c r="D17" s="317"/>
      <c r="E17" s="317"/>
      <c r="F17" s="330"/>
      <c r="G17" s="330"/>
      <c r="H17" s="330"/>
      <c r="I17" s="330"/>
      <c r="J17" s="330"/>
      <c r="K17" s="330"/>
      <c r="L17" s="330"/>
      <c r="M17" s="330"/>
      <c r="N17" s="330"/>
      <c r="O17" s="330"/>
      <c r="P17" s="330"/>
      <c r="Q17" s="347" t="str">
        <f t="shared" si="0"/>
        <v/>
      </c>
      <c r="R17" s="347" t="str">
        <f t="shared" si="1"/>
        <v/>
      </c>
      <c r="S17" s="357"/>
      <c r="T17" s="361"/>
      <c r="U17" s="370" t="str">
        <f t="shared" si="2"/>
        <v/>
      </c>
    </row>
    <row r="18" spans="1:21" s="289" customFormat="1" ht="90" customHeight="1">
      <c r="A18" s="297">
        <f>'2（収支報告書)'!A50</f>
        <v>0</v>
      </c>
      <c r="B18" s="310" t="str">
        <f>IF('2（収支報告書)'!$B50="","",('2（収支報告書)'!$B50))</f>
        <v/>
      </c>
      <c r="C18" s="317"/>
      <c r="D18" s="317"/>
      <c r="E18" s="317"/>
      <c r="F18" s="330"/>
      <c r="G18" s="330"/>
      <c r="H18" s="330"/>
      <c r="I18" s="330"/>
      <c r="J18" s="330"/>
      <c r="K18" s="330"/>
      <c r="L18" s="330"/>
      <c r="M18" s="330"/>
      <c r="N18" s="330"/>
      <c r="O18" s="330"/>
      <c r="P18" s="330"/>
      <c r="Q18" s="347" t="str">
        <f t="shared" si="0"/>
        <v/>
      </c>
      <c r="R18" s="347" t="str">
        <f t="shared" si="1"/>
        <v/>
      </c>
      <c r="S18" s="357"/>
      <c r="T18" s="361"/>
      <c r="U18" s="370" t="str">
        <f t="shared" si="2"/>
        <v/>
      </c>
    </row>
    <row r="19" spans="1:21" s="289" customFormat="1" ht="90" customHeight="1">
      <c r="A19" s="297">
        <f>'2（収支報告書)'!A51</f>
        <v>0</v>
      </c>
      <c r="B19" s="310" t="str">
        <f>IF('2（収支報告書)'!$B51="","",('2（収支報告書)'!$B51))</f>
        <v/>
      </c>
      <c r="C19" s="317"/>
      <c r="D19" s="317"/>
      <c r="E19" s="317"/>
      <c r="F19" s="330"/>
      <c r="G19" s="330"/>
      <c r="H19" s="330"/>
      <c r="I19" s="330"/>
      <c r="J19" s="330"/>
      <c r="K19" s="330"/>
      <c r="L19" s="330"/>
      <c r="M19" s="330"/>
      <c r="N19" s="330"/>
      <c r="O19" s="330"/>
      <c r="P19" s="330"/>
      <c r="Q19" s="347" t="str">
        <f t="shared" si="0"/>
        <v/>
      </c>
      <c r="R19" s="347" t="str">
        <f t="shared" si="1"/>
        <v/>
      </c>
      <c r="S19" s="357"/>
      <c r="T19" s="361"/>
      <c r="U19" s="370" t="str">
        <f t="shared" si="2"/>
        <v/>
      </c>
    </row>
    <row r="20" spans="1:21" s="289" customFormat="1" ht="90" customHeight="1">
      <c r="A20" s="297">
        <f>'2（収支報告書)'!A52</f>
        <v>0</v>
      </c>
      <c r="B20" s="310" t="str">
        <f>IF('2（収支報告書)'!$B52="","",('2（収支報告書)'!$B52))</f>
        <v/>
      </c>
      <c r="C20" s="317"/>
      <c r="D20" s="317"/>
      <c r="E20" s="317"/>
      <c r="F20" s="330"/>
      <c r="G20" s="330"/>
      <c r="H20" s="330"/>
      <c r="I20" s="330"/>
      <c r="J20" s="330"/>
      <c r="K20" s="330"/>
      <c r="L20" s="330"/>
      <c r="M20" s="330"/>
      <c r="N20" s="330"/>
      <c r="O20" s="330"/>
      <c r="P20" s="330"/>
      <c r="Q20" s="347" t="str">
        <f t="shared" si="0"/>
        <v/>
      </c>
      <c r="R20" s="347" t="str">
        <f t="shared" si="1"/>
        <v/>
      </c>
      <c r="S20" s="357"/>
      <c r="T20" s="361"/>
      <c r="U20" s="370" t="str">
        <f t="shared" si="2"/>
        <v/>
      </c>
    </row>
    <row r="21" spans="1:21" s="289" customFormat="1" ht="90" customHeight="1">
      <c r="A21" s="297">
        <f>'2（収支報告書)'!A53</f>
        <v>0</v>
      </c>
      <c r="B21" s="310" t="str">
        <f>IF('2（収支報告書)'!$B53="","",('2（収支報告書)'!$B53))</f>
        <v/>
      </c>
      <c r="C21" s="317"/>
      <c r="D21" s="317"/>
      <c r="E21" s="317"/>
      <c r="F21" s="330"/>
      <c r="G21" s="330"/>
      <c r="H21" s="330"/>
      <c r="I21" s="330"/>
      <c r="J21" s="330"/>
      <c r="K21" s="330"/>
      <c r="L21" s="330"/>
      <c r="M21" s="330"/>
      <c r="N21" s="330"/>
      <c r="O21" s="330"/>
      <c r="P21" s="330"/>
      <c r="Q21" s="347" t="str">
        <f t="shared" si="0"/>
        <v/>
      </c>
      <c r="R21" s="347" t="str">
        <f t="shared" si="1"/>
        <v/>
      </c>
      <c r="S21" s="357"/>
      <c r="T21" s="361"/>
      <c r="U21" s="370" t="str">
        <f t="shared" si="2"/>
        <v/>
      </c>
    </row>
    <row r="22" spans="1:21" s="289" customFormat="1" ht="90" customHeight="1">
      <c r="A22" s="297">
        <f>'2（収支報告書)'!A54</f>
        <v>0</v>
      </c>
      <c r="B22" s="310" t="str">
        <f>IF('2（収支報告書)'!$B54="","",('2（収支報告書)'!$B54))</f>
        <v/>
      </c>
      <c r="C22" s="318"/>
      <c r="D22" s="317"/>
      <c r="E22" s="317"/>
      <c r="F22" s="330"/>
      <c r="G22" s="330"/>
      <c r="H22" s="330"/>
      <c r="I22" s="330"/>
      <c r="J22" s="330"/>
      <c r="K22" s="330"/>
      <c r="L22" s="330"/>
      <c r="M22" s="330"/>
      <c r="N22" s="330"/>
      <c r="O22" s="330"/>
      <c r="P22" s="330"/>
      <c r="Q22" s="347" t="str">
        <f t="shared" si="0"/>
        <v/>
      </c>
      <c r="R22" s="347" t="str">
        <f t="shared" si="1"/>
        <v/>
      </c>
      <c r="S22" s="357"/>
      <c r="T22" s="361"/>
      <c r="U22" s="370" t="str">
        <f t="shared" si="2"/>
        <v/>
      </c>
    </row>
    <row r="23" spans="1:21" s="289" customFormat="1" ht="90" customHeight="1">
      <c r="A23" s="297">
        <f>'2（収支報告書)'!A55</f>
        <v>0</v>
      </c>
      <c r="B23" s="310" t="str">
        <f>IF('2（収支報告書)'!$B55="","",('2（収支報告書)'!$B55))</f>
        <v/>
      </c>
      <c r="C23" s="318"/>
      <c r="D23" s="317"/>
      <c r="E23" s="317"/>
      <c r="F23" s="330"/>
      <c r="G23" s="330"/>
      <c r="H23" s="330"/>
      <c r="I23" s="330"/>
      <c r="J23" s="330"/>
      <c r="K23" s="330"/>
      <c r="L23" s="330"/>
      <c r="M23" s="330"/>
      <c r="N23" s="330"/>
      <c r="O23" s="330"/>
      <c r="P23" s="330"/>
      <c r="Q23" s="347" t="str">
        <f t="shared" si="0"/>
        <v/>
      </c>
      <c r="R23" s="347" t="str">
        <f t="shared" si="1"/>
        <v/>
      </c>
      <c r="S23" s="357"/>
      <c r="T23" s="361"/>
      <c r="U23" s="370" t="str">
        <f t="shared" si="2"/>
        <v/>
      </c>
    </row>
    <row r="24" spans="1:21" s="289" customFormat="1" ht="90" customHeight="1">
      <c r="A24" s="297">
        <f>'2（収支報告書)'!A56</f>
        <v>0</v>
      </c>
      <c r="B24" s="310" t="str">
        <f>IF('2（収支報告書)'!$B56="","",('2（収支報告書)'!$B56))</f>
        <v/>
      </c>
      <c r="C24" s="318"/>
      <c r="D24" s="317"/>
      <c r="E24" s="317"/>
      <c r="F24" s="330"/>
      <c r="G24" s="330"/>
      <c r="H24" s="330"/>
      <c r="I24" s="330"/>
      <c r="J24" s="330"/>
      <c r="K24" s="330"/>
      <c r="L24" s="330"/>
      <c r="M24" s="330"/>
      <c r="N24" s="330"/>
      <c r="O24" s="330"/>
      <c r="P24" s="330"/>
      <c r="Q24" s="347" t="str">
        <f t="shared" si="0"/>
        <v/>
      </c>
      <c r="R24" s="347" t="str">
        <f t="shared" si="1"/>
        <v/>
      </c>
      <c r="S24" s="357"/>
      <c r="T24" s="361"/>
      <c r="U24" s="370" t="str">
        <f t="shared" si="2"/>
        <v/>
      </c>
    </row>
    <row r="25" spans="1:21" s="289" customFormat="1" ht="90" customHeight="1">
      <c r="A25" s="297">
        <f>'2（収支報告書)'!A57</f>
        <v>0</v>
      </c>
      <c r="B25" s="310" t="str">
        <f>IF('2（収支報告書)'!$B57="","",('2（収支報告書)'!$B57))</f>
        <v/>
      </c>
      <c r="C25" s="318"/>
      <c r="D25" s="317"/>
      <c r="E25" s="317"/>
      <c r="F25" s="330"/>
      <c r="G25" s="330"/>
      <c r="H25" s="330"/>
      <c r="I25" s="330"/>
      <c r="J25" s="330"/>
      <c r="K25" s="330"/>
      <c r="L25" s="330"/>
      <c r="M25" s="330"/>
      <c r="N25" s="330"/>
      <c r="O25" s="330"/>
      <c r="P25" s="330"/>
      <c r="Q25" s="347" t="str">
        <f t="shared" si="0"/>
        <v/>
      </c>
      <c r="R25" s="347" t="str">
        <f t="shared" si="1"/>
        <v/>
      </c>
      <c r="S25" s="357"/>
      <c r="T25" s="361"/>
      <c r="U25" s="370" t="str">
        <f t="shared" si="2"/>
        <v/>
      </c>
    </row>
    <row r="26" spans="1:21" s="289" customFormat="1" ht="90" customHeight="1">
      <c r="A26" s="297">
        <f>'2（収支報告書)'!A58</f>
        <v>0</v>
      </c>
      <c r="B26" s="310" t="str">
        <f>IF('2（収支報告書)'!$B58="","",('2（収支報告書)'!$B58))</f>
        <v/>
      </c>
      <c r="C26" s="318"/>
      <c r="D26" s="317"/>
      <c r="E26" s="317"/>
      <c r="F26" s="330"/>
      <c r="G26" s="330"/>
      <c r="H26" s="330"/>
      <c r="I26" s="330"/>
      <c r="J26" s="330"/>
      <c r="K26" s="330"/>
      <c r="L26" s="330"/>
      <c r="M26" s="330"/>
      <c r="N26" s="330"/>
      <c r="O26" s="330"/>
      <c r="P26" s="330"/>
      <c r="Q26" s="347" t="str">
        <f t="shared" si="0"/>
        <v/>
      </c>
      <c r="R26" s="347" t="str">
        <f t="shared" si="1"/>
        <v/>
      </c>
      <c r="S26" s="357"/>
      <c r="T26" s="361"/>
      <c r="U26" s="370" t="str">
        <f t="shared" si="2"/>
        <v/>
      </c>
    </row>
    <row r="27" spans="1:21" s="289" customFormat="1" ht="90" customHeight="1">
      <c r="A27" s="297">
        <f>'2（収支報告書)'!A59</f>
        <v>0</v>
      </c>
      <c r="B27" s="310" t="str">
        <f>IF('2（収支報告書)'!$B59="","",('2（収支報告書)'!$B59))</f>
        <v/>
      </c>
      <c r="C27" s="318"/>
      <c r="D27" s="317"/>
      <c r="E27" s="317"/>
      <c r="F27" s="330"/>
      <c r="G27" s="330"/>
      <c r="H27" s="330"/>
      <c r="I27" s="330"/>
      <c r="J27" s="330"/>
      <c r="K27" s="330"/>
      <c r="L27" s="330"/>
      <c r="M27" s="330"/>
      <c r="N27" s="330"/>
      <c r="O27" s="330"/>
      <c r="P27" s="330"/>
      <c r="Q27" s="347" t="str">
        <f t="shared" si="0"/>
        <v/>
      </c>
      <c r="R27" s="347" t="str">
        <f t="shared" si="1"/>
        <v/>
      </c>
      <c r="S27" s="357"/>
      <c r="T27" s="361"/>
      <c r="U27" s="370" t="str">
        <f t="shared" si="2"/>
        <v/>
      </c>
    </row>
    <row r="28" spans="1:21" s="289" customFormat="1" ht="90" customHeight="1">
      <c r="A28" s="297">
        <f>'2（収支報告書)'!A60</f>
        <v>0</v>
      </c>
      <c r="B28" s="310" t="str">
        <f>IF('2（収支報告書)'!$B60="","",('2（収支報告書)'!$B60))</f>
        <v/>
      </c>
      <c r="C28" s="318"/>
      <c r="D28" s="318"/>
      <c r="E28" s="318"/>
      <c r="F28" s="330"/>
      <c r="G28" s="330"/>
      <c r="H28" s="330"/>
      <c r="I28" s="330"/>
      <c r="J28" s="330"/>
      <c r="K28" s="330"/>
      <c r="L28" s="330"/>
      <c r="M28" s="330"/>
      <c r="N28" s="330"/>
      <c r="O28" s="330"/>
      <c r="P28" s="330"/>
      <c r="Q28" s="347" t="str">
        <f t="shared" si="0"/>
        <v/>
      </c>
      <c r="R28" s="347" t="str">
        <f t="shared" si="1"/>
        <v/>
      </c>
      <c r="S28" s="357"/>
      <c r="T28" s="361"/>
      <c r="U28" s="370" t="str">
        <f t="shared" si="2"/>
        <v/>
      </c>
    </row>
    <row r="29" spans="1:21" s="289" customFormat="1" ht="90" customHeight="1">
      <c r="A29" s="297">
        <f>'2（収支報告書)'!A61</f>
        <v>0</v>
      </c>
      <c r="B29" s="310" t="str">
        <f>IF('2（収支報告書)'!$B61="","",('2（収支報告書)'!$B61))</f>
        <v/>
      </c>
      <c r="C29" s="318"/>
      <c r="D29" s="318"/>
      <c r="E29" s="318"/>
      <c r="F29" s="330"/>
      <c r="G29" s="330"/>
      <c r="H29" s="330"/>
      <c r="I29" s="330"/>
      <c r="J29" s="330"/>
      <c r="K29" s="330"/>
      <c r="L29" s="330"/>
      <c r="M29" s="330"/>
      <c r="N29" s="330"/>
      <c r="O29" s="330"/>
      <c r="P29" s="330"/>
      <c r="Q29" s="347" t="str">
        <f t="shared" si="0"/>
        <v/>
      </c>
      <c r="R29" s="347" t="str">
        <f t="shared" si="1"/>
        <v/>
      </c>
      <c r="S29" s="357"/>
      <c r="T29" s="361"/>
      <c r="U29" s="370" t="str">
        <f t="shared" si="2"/>
        <v/>
      </c>
    </row>
    <row r="30" spans="1:21" s="289" customFormat="1" ht="90" customHeight="1">
      <c r="A30" s="297">
        <f>'2（収支報告書)'!A62</f>
        <v>0</v>
      </c>
      <c r="B30" s="310" t="str">
        <f>IF('2（収支報告書)'!$B62="","",('2（収支報告書)'!$B62))</f>
        <v/>
      </c>
      <c r="C30" s="318"/>
      <c r="D30" s="318"/>
      <c r="E30" s="318"/>
      <c r="F30" s="330"/>
      <c r="G30" s="330"/>
      <c r="H30" s="330"/>
      <c r="I30" s="330"/>
      <c r="J30" s="330"/>
      <c r="K30" s="330"/>
      <c r="L30" s="330"/>
      <c r="M30" s="330"/>
      <c r="N30" s="330"/>
      <c r="O30" s="330"/>
      <c r="P30" s="330"/>
      <c r="Q30" s="347" t="str">
        <f t="shared" si="0"/>
        <v/>
      </c>
      <c r="R30" s="347" t="str">
        <f t="shared" si="1"/>
        <v/>
      </c>
      <c r="S30" s="357"/>
      <c r="T30" s="361"/>
      <c r="U30" s="370" t="str">
        <f t="shared" si="2"/>
        <v/>
      </c>
    </row>
    <row r="31" spans="1:21" s="289" customFormat="1" ht="90" customHeight="1">
      <c r="A31" s="297">
        <f>'2（収支報告書)'!A63</f>
        <v>0</v>
      </c>
      <c r="B31" s="310" t="str">
        <f>IF('2（収支報告書)'!$B63="","",('2（収支報告書)'!$B63))</f>
        <v/>
      </c>
      <c r="C31" s="318"/>
      <c r="D31" s="318"/>
      <c r="E31" s="318"/>
      <c r="F31" s="330"/>
      <c r="G31" s="330"/>
      <c r="H31" s="330"/>
      <c r="I31" s="330"/>
      <c r="J31" s="330"/>
      <c r="K31" s="330"/>
      <c r="L31" s="330"/>
      <c r="M31" s="330"/>
      <c r="N31" s="330"/>
      <c r="O31" s="330"/>
      <c r="P31" s="330"/>
      <c r="Q31" s="347" t="str">
        <f t="shared" si="0"/>
        <v/>
      </c>
      <c r="R31" s="347" t="str">
        <f t="shared" si="1"/>
        <v/>
      </c>
      <c r="S31" s="357"/>
      <c r="T31" s="361"/>
      <c r="U31" s="370" t="str">
        <f t="shared" si="2"/>
        <v/>
      </c>
    </row>
    <row r="32" spans="1:21" s="289" customFormat="1" ht="90" customHeight="1">
      <c r="A32" s="297">
        <f>'2（収支報告書)'!A64</f>
        <v>0</v>
      </c>
      <c r="B32" s="310" t="str">
        <f>IF('2（収支報告書)'!$B64="","",('2（収支報告書)'!$B64))</f>
        <v/>
      </c>
      <c r="C32" s="318"/>
      <c r="D32" s="318"/>
      <c r="E32" s="318"/>
      <c r="F32" s="330"/>
      <c r="G32" s="330"/>
      <c r="H32" s="330"/>
      <c r="I32" s="330"/>
      <c r="J32" s="330"/>
      <c r="K32" s="330"/>
      <c r="L32" s="330"/>
      <c r="M32" s="330"/>
      <c r="N32" s="330"/>
      <c r="O32" s="330"/>
      <c r="P32" s="330"/>
      <c r="Q32" s="347" t="str">
        <f t="shared" si="0"/>
        <v/>
      </c>
      <c r="R32" s="347" t="str">
        <f t="shared" si="1"/>
        <v/>
      </c>
      <c r="S32" s="357"/>
      <c r="T32" s="361"/>
      <c r="U32" s="370" t="str">
        <f t="shared" si="2"/>
        <v/>
      </c>
    </row>
    <row r="33" spans="1:21" s="289" customFormat="1" ht="90" customHeight="1">
      <c r="A33" s="297">
        <f>'2（収支報告書)'!A65</f>
        <v>0</v>
      </c>
      <c r="B33" s="310" t="str">
        <f>IF('2（収支報告書)'!$B65="","",('2（収支報告書)'!$B65))</f>
        <v/>
      </c>
      <c r="C33" s="318"/>
      <c r="D33" s="318"/>
      <c r="E33" s="318"/>
      <c r="F33" s="330"/>
      <c r="G33" s="330"/>
      <c r="H33" s="330"/>
      <c r="I33" s="330"/>
      <c r="J33" s="330"/>
      <c r="K33" s="330"/>
      <c r="L33" s="330"/>
      <c r="M33" s="330"/>
      <c r="N33" s="330"/>
      <c r="O33" s="330"/>
      <c r="P33" s="330"/>
      <c r="Q33" s="347" t="str">
        <f t="shared" si="0"/>
        <v/>
      </c>
      <c r="R33" s="347" t="str">
        <f t="shared" si="1"/>
        <v/>
      </c>
      <c r="S33" s="357"/>
      <c r="T33" s="361"/>
      <c r="U33" s="370" t="str">
        <f t="shared" si="2"/>
        <v/>
      </c>
    </row>
    <row r="34" spans="1:21" s="289" customFormat="1" ht="90" customHeight="1">
      <c r="A34" s="297">
        <f>'2（収支報告書)'!A66</f>
        <v>0</v>
      </c>
      <c r="B34" s="310" t="str">
        <f>IF('2（収支報告書)'!$B66="","",('2（収支報告書)'!$B66))</f>
        <v/>
      </c>
      <c r="C34" s="318"/>
      <c r="D34" s="318"/>
      <c r="E34" s="318"/>
      <c r="F34" s="330"/>
      <c r="G34" s="330"/>
      <c r="H34" s="330"/>
      <c r="I34" s="330"/>
      <c r="J34" s="330"/>
      <c r="K34" s="330"/>
      <c r="L34" s="330"/>
      <c r="M34" s="330"/>
      <c r="N34" s="330"/>
      <c r="O34" s="330"/>
      <c r="P34" s="330"/>
      <c r="Q34" s="347" t="str">
        <f t="shared" si="0"/>
        <v/>
      </c>
      <c r="R34" s="347" t="str">
        <f t="shared" si="1"/>
        <v/>
      </c>
      <c r="S34" s="357"/>
      <c r="T34" s="361"/>
      <c r="U34" s="370" t="str">
        <f t="shared" si="2"/>
        <v/>
      </c>
    </row>
    <row r="35" spans="1:21" s="289" customFormat="1" ht="90" customHeight="1">
      <c r="A35" s="297">
        <f>'2（収支報告書)'!A67</f>
        <v>0</v>
      </c>
      <c r="B35" s="310" t="str">
        <f>IF('2（収支報告書)'!$B67="","",('2（収支報告書)'!$B67))</f>
        <v/>
      </c>
      <c r="C35" s="318"/>
      <c r="D35" s="318"/>
      <c r="E35" s="318"/>
      <c r="F35" s="330"/>
      <c r="G35" s="330"/>
      <c r="H35" s="330"/>
      <c r="I35" s="330"/>
      <c r="J35" s="330"/>
      <c r="K35" s="330"/>
      <c r="L35" s="330"/>
      <c r="M35" s="330"/>
      <c r="N35" s="330"/>
      <c r="O35" s="330"/>
      <c r="P35" s="330"/>
      <c r="Q35" s="347" t="str">
        <f t="shared" si="0"/>
        <v/>
      </c>
      <c r="R35" s="347" t="str">
        <f t="shared" si="1"/>
        <v/>
      </c>
      <c r="S35" s="357"/>
      <c r="T35" s="361"/>
      <c r="U35" s="370" t="str">
        <f t="shared" si="2"/>
        <v/>
      </c>
    </row>
    <row r="36" spans="1:21" s="289" customFormat="1" ht="90" customHeight="1">
      <c r="A36" s="297">
        <f>'2（収支報告書)'!A68</f>
        <v>0</v>
      </c>
      <c r="B36" s="310" t="str">
        <f>IF('2（収支報告書)'!$B68="","",('2（収支報告書)'!$B68))</f>
        <v/>
      </c>
      <c r="C36" s="318"/>
      <c r="D36" s="318"/>
      <c r="E36" s="318"/>
      <c r="F36" s="330"/>
      <c r="G36" s="330"/>
      <c r="H36" s="330"/>
      <c r="I36" s="330"/>
      <c r="J36" s="330"/>
      <c r="K36" s="330"/>
      <c r="L36" s="330"/>
      <c r="M36" s="330"/>
      <c r="N36" s="330"/>
      <c r="O36" s="330"/>
      <c r="P36" s="330"/>
      <c r="Q36" s="347" t="str">
        <f t="shared" si="0"/>
        <v/>
      </c>
      <c r="R36" s="347" t="str">
        <f t="shared" si="1"/>
        <v/>
      </c>
      <c r="S36" s="357"/>
      <c r="T36" s="361"/>
      <c r="U36" s="370" t="str">
        <f t="shared" si="2"/>
        <v/>
      </c>
    </row>
    <row r="37" spans="1:21" s="289" customFormat="1" ht="90" customHeight="1">
      <c r="A37" s="297">
        <f>'2（収支報告書)'!A69</f>
        <v>0</v>
      </c>
      <c r="B37" s="310" t="str">
        <f>IF('2（収支報告書)'!$B69="","",('2（収支報告書)'!$B69))</f>
        <v/>
      </c>
      <c r="C37" s="318"/>
      <c r="D37" s="318"/>
      <c r="E37" s="318"/>
      <c r="F37" s="330"/>
      <c r="G37" s="330"/>
      <c r="H37" s="330"/>
      <c r="I37" s="330"/>
      <c r="J37" s="330"/>
      <c r="K37" s="330"/>
      <c r="L37" s="330"/>
      <c r="M37" s="330"/>
      <c r="N37" s="330"/>
      <c r="O37" s="330"/>
      <c r="P37" s="330"/>
      <c r="Q37" s="347" t="str">
        <f t="shared" si="0"/>
        <v/>
      </c>
      <c r="R37" s="347" t="str">
        <f t="shared" si="1"/>
        <v/>
      </c>
      <c r="S37" s="357"/>
      <c r="T37" s="361"/>
      <c r="U37" s="370" t="str">
        <f t="shared" si="2"/>
        <v/>
      </c>
    </row>
    <row r="38" spans="1:21" s="289" customFormat="1" ht="90" customHeight="1">
      <c r="A38" s="297">
        <f>'2（収支報告書)'!A70</f>
        <v>0</v>
      </c>
      <c r="B38" s="310" t="str">
        <f>IF('2（収支報告書)'!$B70="","",('2（収支報告書)'!$B70))</f>
        <v/>
      </c>
      <c r="C38" s="318"/>
      <c r="D38" s="318"/>
      <c r="E38" s="318"/>
      <c r="F38" s="330"/>
      <c r="G38" s="330"/>
      <c r="H38" s="330"/>
      <c r="I38" s="330"/>
      <c r="J38" s="330"/>
      <c r="K38" s="330"/>
      <c r="L38" s="330"/>
      <c r="M38" s="330"/>
      <c r="N38" s="330"/>
      <c r="O38" s="330"/>
      <c r="P38" s="330"/>
      <c r="Q38" s="347" t="str">
        <f t="shared" si="0"/>
        <v/>
      </c>
      <c r="R38" s="347" t="str">
        <f t="shared" si="1"/>
        <v/>
      </c>
      <c r="S38" s="357"/>
      <c r="T38" s="361"/>
      <c r="U38" s="370" t="str">
        <f t="shared" si="2"/>
        <v/>
      </c>
    </row>
    <row r="39" spans="1:21" s="289" customFormat="1" ht="90" customHeight="1">
      <c r="A39" s="297">
        <f>'2（収支報告書)'!A71</f>
        <v>0</v>
      </c>
      <c r="B39" s="310" t="str">
        <f>IF('2（収支報告書)'!$B71="","",('2（収支報告書)'!$B71))</f>
        <v/>
      </c>
      <c r="C39" s="318"/>
      <c r="D39" s="318"/>
      <c r="E39" s="318"/>
      <c r="F39" s="330"/>
      <c r="G39" s="330"/>
      <c r="H39" s="330"/>
      <c r="I39" s="330"/>
      <c r="J39" s="330"/>
      <c r="K39" s="330"/>
      <c r="L39" s="330"/>
      <c r="M39" s="330"/>
      <c r="N39" s="330"/>
      <c r="O39" s="330"/>
      <c r="P39" s="330"/>
      <c r="Q39" s="347" t="str">
        <f t="shared" si="0"/>
        <v/>
      </c>
      <c r="R39" s="347" t="str">
        <f t="shared" si="1"/>
        <v/>
      </c>
      <c r="S39" s="357"/>
      <c r="T39" s="361"/>
      <c r="U39" s="370" t="str">
        <f t="shared" si="2"/>
        <v/>
      </c>
    </row>
    <row r="40" spans="1:21" s="289" customFormat="1" ht="90" customHeight="1">
      <c r="A40" s="297">
        <f>'2（収支報告書)'!A72</f>
        <v>0</v>
      </c>
      <c r="B40" s="310" t="str">
        <f>IF('2（収支報告書)'!$B72="","",('2（収支報告書)'!$B72))</f>
        <v/>
      </c>
      <c r="C40" s="318"/>
      <c r="D40" s="318"/>
      <c r="E40" s="318"/>
      <c r="F40" s="330"/>
      <c r="G40" s="330"/>
      <c r="H40" s="330"/>
      <c r="I40" s="330"/>
      <c r="J40" s="330"/>
      <c r="K40" s="330"/>
      <c r="L40" s="330"/>
      <c r="M40" s="330"/>
      <c r="N40" s="330"/>
      <c r="O40" s="330"/>
      <c r="P40" s="330"/>
      <c r="Q40" s="347" t="str">
        <f t="shared" si="0"/>
        <v/>
      </c>
      <c r="R40" s="347" t="str">
        <f t="shared" si="1"/>
        <v/>
      </c>
      <c r="S40" s="357"/>
      <c r="T40" s="361"/>
      <c r="U40" s="370" t="str">
        <f t="shared" si="2"/>
        <v/>
      </c>
    </row>
    <row r="41" spans="1:21" s="289" customFormat="1" ht="90" customHeight="1">
      <c r="A41" s="297">
        <f>'2（収支報告書)'!A73</f>
        <v>0</v>
      </c>
      <c r="B41" s="310" t="str">
        <f>IF('2（収支報告書)'!$B73="","",('2（収支報告書)'!$B73))</f>
        <v/>
      </c>
      <c r="C41" s="318"/>
      <c r="D41" s="318"/>
      <c r="E41" s="318"/>
      <c r="F41" s="330"/>
      <c r="G41" s="330"/>
      <c r="H41" s="330"/>
      <c r="I41" s="330"/>
      <c r="J41" s="330"/>
      <c r="K41" s="330"/>
      <c r="L41" s="330"/>
      <c r="M41" s="330"/>
      <c r="N41" s="330"/>
      <c r="O41" s="330"/>
      <c r="P41" s="330"/>
      <c r="Q41" s="347" t="str">
        <f t="shared" si="0"/>
        <v/>
      </c>
      <c r="R41" s="347" t="str">
        <f t="shared" si="1"/>
        <v/>
      </c>
      <c r="S41" s="357"/>
      <c r="T41" s="361"/>
      <c r="U41" s="370" t="str">
        <f t="shared" si="2"/>
        <v/>
      </c>
    </row>
    <row r="42" spans="1:21" s="289" customFormat="1" ht="90" customHeight="1">
      <c r="A42" s="297">
        <f>'2（収支報告書)'!A74</f>
        <v>0</v>
      </c>
      <c r="B42" s="310" t="str">
        <f>IF('2（収支報告書)'!$B74="","",('2（収支報告書)'!$B74))</f>
        <v/>
      </c>
      <c r="C42" s="318"/>
      <c r="D42" s="318"/>
      <c r="E42" s="318"/>
      <c r="F42" s="330"/>
      <c r="G42" s="330"/>
      <c r="H42" s="330"/>
      <c r="I42" s="330"/>
      <c r="J42" s="330"/>
      <c r="K42" s="330"/>
      <c r="L42" s="330"/>
      <c r="M42" s="330"/>
      <c r="N42" s="330"/>
      <c r="O42" s="330"/>
      <c r="P42" s="330"/>
      <c r="Q42" s="347" t="str">
        <f t="shared" si="0"/>
        <v/>
      </c>
      <c r="R42" s="347" t="str">
        <f t="shared" si="1"/>
        <v/>
      </c>
      <c r="S42" s="357"/>
      <c r="T42" s="361"/>
      <c r="U42" s="370" t="str">
        <f t="shared" si="2"/>
        <v/>
      </c>
    </row>
    <row r="43" spans="1:21" s="289" customFormat="1" ht="90" customHeight="1">
      <c r="A43" s="297">
        <f>'2（収支報告書)'!A75</f>
        <v>0</v>
      </c>
      <c r="B43" s="310" t="str">
        <f>IF('2（収支報告書)'!$B75="","",('2（収支報告書)'!$B75))</f>
        <v/>
      </c>
      <c r="C43" s="318"/>
      <c r="D43" s="318"/>
      <c r="E43" s="318"/>
      <c r="F43" s="330"/>
      <c r="G43" s="330"/>
      <c r="H43" s="330"/>
      <c r="I43" s="330"/>
      <c r="J43" s="330"/>
      <c r="K43" s="330"/>
      <c r="L43" s="330"/>
      <c r="M43" s="330"/>
      <c r="N43" s="330"/>
      <c r="O43" s="330"/>
      <c r="P43" s="330"/>
      <c r="Q43" s="347" t="str">
        <f t="shared" si="0"/>
        <v/>
      </c>
      <c r="R43" s="347" t="str">
        <f t="shared" si="1"/>
        <v/>
      </c>
      <c r="S43" s="357"/>
      <c r="T43" s="361"/>
      <c r="U43" s="370" t="str">
        <f t="shared" si="2"/>
        <v/>
      </c>
    </row>
    <row r="44" spans="1:21" s="289" customFormat="1" ht="90" customHeight="1">
      <c r="A44" s="297">
        <f>'2（収支報告書)'!A76</f>
        <v>0</v>
      </c>
      <c r="B44" s="310" t="str">
        <f>IF('2（収支報告書)'!$B76="","",('2（収支報告書)'!$B76))</f>
        <v/>
      </c>
      <c r="C44" s="318"/>
      <c r="D44" s="318"/>
      <c r="E44" s="318"/>
      <c r="F44" s="330"/>
      <c r="G44" s="330"/>
      <c r="H44" s="330"/>
      <c r="I44" s="330"/>
      <c r="J44" s="330"/>
      <c r="K44" s="330"/>
      <c r="L44" s="330"/>
      <c r="M44" s="330"/>
      <c r="N44" s="330"/>
      <c r="O44" s="330"/>
      <c r="P44" s="330"/>
      <c r="Q44" s="347" t="str">
        <f t="shared" si="0"/>
        <v/>
      </c>
      <c r="R44" s="347" t="str">
        <f t="shared" si="1"/>
        <v/>
      </c>
      <c r="S44" s="357"/>
      <c r="T44" s="361"/>
      <c r="U44" s="370" t="str">
        <f t="shared" si="2"/>
        <v/>
      </c>
    </row>
    <row r="45" spans="1:21" s="289" customFormat="1" ht="90" customHeight="1">
      <c r="A45" s="297">
        <f>'2（収支報告書)'!A77</f>
        <v>0</v>
      </c>
      <c r="B45" s="310" t="str">
        <f>IF('2（収支報告書)'!$B77="","",('2（収支報告書)'!$B77))</f>
        <v/>
      </c>
      <c r="C45" s="318"/>
      <c r="D45" s="318"/>
      <c r="E45" s="318"/>
      <c r="F45" s="330"/>
      <c r="G45" s="330"/>
      <c r="H45" s="330"/>
      <c r="I45" s="330"/>
      <c r="J45" s="330"/>
      <c r="K45" s="330"/>
      <c r="L45" s="330"/>
      <c r="M45" s="330"/>
      <c r="N45" s="330"/>
      <c r="O45" s="330"/>
      <c r="P45" s="330"/>
      <c r="Q45" s="347" t="str">
        <f t="shared" si="0"/>
        <v/>
      </c>
      <c r="R45" s="347" t="str">
        <f t="shared" si="1"/>
        <v/>
      </c>
      <c r="S45" s="357"/>
      <c r="T45" s="361"/>
      <c r="U45" s="370" t="str">
        <f t="shared" si="2"/>
        <v/>
      </c>
    </row>
    <row r="46" spans="1:21" s="289" customFormat="1" ht="90" customHeight="1">
      <c r="A46" s="297">
        <f>'2（収支報告書)'!A78</f>
        <v>0</v>
      </c>
      <c r="B46" s="310" t="str">
        <f>IF('2（収支報告書)'!$B78="","",('2（収支報告書)'!$B78))</f>
        <v/>
      </c>
      <c r="C46" s="318"/>
      <c r="D46" s="318"/>
      <c r="E46" s="318"/>
      <c r="F46" s="330"/>
      <c r="G46" s="330"/>
      <c r="H46" s="330"/>
      <c r="I46" s="330"/>
      <c r="J46" s="330"/>
      <c r="K46" s="330"/>
      <c r="L46" s="330"/>
      <c r="M46" s="330"/>
      <c r="N46" s="330"/>
      <c r="O46" s="330"/>
      <c r="P46" s="330"/>
      <c r="Q46" s="347" t="str">
        <f t="shared" si="0"/>
        <v/>
      </c>
      <c r="R46" s="347" t="str">
        <f t="shared" si="1"/>
        <v/>
      </c>
      <c r="S46" s="357"/>
      <c r="T46" s="361"/>
      <c r="U46" s="370" t="str">
        <f t="shared" si="2"/>
        <v/>
      </c>
    </row>
    <row r="47" spans="1:21" s="289" customFormat="1" ht="90" customHeight="1">
      <c r="A47" s="298">
        <f>'2（収支報告書)'!A79</f>
        <v>0</v>
      </c>
      <c r="B47" s="311" t="str">
        <f>IF('2（収支報告書)'!$B79="","",('2（収支報告書)'!$B79))</f>
        <v/>
      </c>
      <c r="C47" s="319"/>
      <c r="D47" s="319"/>
      <c r="E47" s="319"/>
      <c r="F47" s="331"/>
      <c r="G47" s="331"/>
      <c r="H47" s="331"/>
      <c r="I47" s="331"/>
      <c r="J47" s="331"/>
      <c r="K47" s="331"/>
      <c r="L47" s="331"/>
      <c r="M47" s="331"/>
      <c r="N47" s="331"/>
      <c r="O47" s="331"/>
      <c r="P47" s="331"/>
      <c r="Q47" s="348" t="str">
        <f t="shared" si="0"/>
        <v/>
      </c>
      <c r="R47" s="348" t="str">
        <f t="shared" si="1"/>
        <v/>
      </c>
      <c r="S47" s="358"/>
      <c r="T47" s="362"/>
      <c r="U47" s="371" t="str">
        <f t="shared" si="2"/>
        <v/>
      </c>
    </row>
    <row r="48" spans="1:21" s="290" customFormat="1" ht="30" customHeight="1">
      <c r="A48" s="299" t="s">
        <v>299</v>
      </c>
      <c r="B48" s="312" t="str">
        <f t="shared" ref="B48:R48" si="3">IF(SUM(B8:B47)=0,"",SUM(B8:B47))</f>
        <v/>
      </c>
      <c r="C48" s="312" t="str">
        <f t="shared" si="3"/>
        <v/>
      </c>
      <c r="D48" s="312" t="str">
        <f t="shared" si="3"/>
        <v/>
      </c>
      <c r="E48" s="312" t="str">
        <f t="shared" si="3"/>
        <v/>
      </c>
      <c r="F48" s="312" t="str">
        <f t="shared" si="3"/>
        <v/>
      </c>
      <c r="G48" s="312" t="str">
        <f t="shared" si="3"/>
        <v/>
      </c>
      <c r="H48" s="312" t="str">
        <f t="shared" si="3"/>
        <v/>
      </c>
      <c r="I48" s="312" t="str">
        <f t="shared" si="3"/>
        <v/>
      </c>
      <c r="J48" s="312" t="str">
        <f t="shared" si="3"/>
        <v/>
      </c>
      <c r="K48" s="312" t="str">
        <f t="shared" si="3"/>
        <v/>
      </c>
      <c r="L48" s="312" t="str">
        <f t="shared" si="3"/>
        <v/>
      </c>
      <c r="M48" s="312" t="str">
        <f t="shared" si="3"/>
        <v/>
      </c>
      <c r="N48" s="312" t="str">
        <f t="shared" si="3"/>
        <v/>
      </c>
      <c r="O48" s="312" t="str">
        <f t="shared" si="3"/>
        <v/>
      </c>
      <c r="P48" s="312" t="str">
        <f t="shared" si="3"/>
        <v/>
      </c>
      <c r="Q48" s="312" t="str">
        <f t="shared" si="3"/>
        <v/>
      </c>
      <c r="R48" s="312" t="str">
        <f t="shared" si="3"/>
        <v/>
      </c>
      <c r="S48" s="359"/>
      <c r="T48" s="363"/>
      <c r="U48" s="372" t="str">
        <f>IF(SUM(U8:U47)=0,"",SUM(U8:U47))</f>
        <v/>
      </c>
    </row>
    <row r="49" spans="1:21" s="290" customFormat="1" ht="30" customHeight="1">
      <c r="A49" s="301"/>
      <c r="B49" s="313"/>
      <c r="C49" s="313"/>
      <c r="D49" s="313"/>
      <c r="E49" s="313"/>
      <c r="F49" s="313"/>
      <c r="G49" s="313"/>
      <c r="H49" s="313"/>
      <c r="I49" s="313"/>
      <c r="J49" s="313"/>
      <c r="K49" s="313"/>
      <c r="L49" s="313"/>
      <c r="M49" s="313"/>
      <c r="N49" s="313"/>
      <c r="O49" s="313"/>
      <c r="P49" s="340"/>
      <c r="Q49" s="340"/>
      <c r="R49" s="340"/>
      <c r="S49" s="340"/>
      <c r="T49" s="340"/>
      <c r="U49" s="373"/>
    </row>
    <row r="50" spans="1:21" s="290" customFormat="1" ht="80.25" customHeight="1">
      <c r="A50" s="300"/>
      <c r="B50" s="300"/>
      <c r="C50" s="300"/>
      <c r="D50" s="300"/>
      <c r="E50" s="300"/>
      <c r="F50" s="332"/>
      <c r="G50" s="332"/>
      <c r="H50" s="332"/>
      <c r="I50" s="332"/>
      <c r="J50" s="332"/>
      <c r="K50" s="332"/>
      <c r="L50" s="332"/>
      <c r="M50" s="332"/>
      <c r="N50" s="332"/>
      <c r="O50" s="332"/>
      <c r="P50" s="341" t="s">
        <v>320</v>
      </c>
      <c r="Q50" s="349" t="s">
        <v>492</v>
      </c>
      <c r="R50" s="354"/>
      <c r="S50" s="300"/>
      <c r="T50" s="300"/>
      <c r="U50" s="300"/>
    </row>
    <row r="51" spans="1:21" s="290" customFormat="1" ht="80.25" customHeight="1">
      <c r="A51" s="300"/>
      <c r="B51" s="300"/>
      <c r="C51" s="300"/>
      <c r="D51" s="300"/>
      <c r="E51" s="300"/>
      <c r="F51" s="332"/>
      <c r="G51" s="332"/>
      <c r="H51" s="332"/>
      <c r="I51" s="332"/>
      <c r="J51" s="332"/>
      <c r="K51" s="332"/>
      <c r="L51" s="332"/>
      <c r="M51" s="332"/>
      <c r="N51" s="332"/>
      <c r="O51" s="332"/>
      <c r="P51" s="342"/>
      <c r="Q51" s="350" t="s">
        <v>701</v>
      </c>
      <c r="R51" s="355"/>
      <c r="S51" s="300"/>
      <c r="T51" s="300"/>
      <c r="U51" s="300"/>
    </row>
    <row r="52" spans="1:21" ht="26.25" customHeight="1">
      <c r="A52" s="302"/>
      <c r="B52" s="314"/>
      <c r="C52" s="314"/>
      <c r="D52" s="325"/>
      <c r="E52" s="302"/>
      <c r="F52" s="314"/>
      <c r="G52" s="314"/>
    </row>
    <row r="53" spans="1:21" ht="26.25" customHeight="1">
      <c r="A53" s="302"/>
      <c r="B53" s="314"/>
      <c r="C53" s="314"/>
      <c r="D53" s="325"/>
      <c r="E53" s="302"/>
      <c r="F53" s="333"/>
      <c r="G53" s="333"/>
    </row>
    <row r="54" spans="1:21" ht="26.25" customHeight="1">
      <c r="A54" s="302"/>
      <c r="B54" s="314"/>
      <c r="C54" s="314"/>
      <c r="D54" s="325"/>
      <c r="E54" s="302"/>
      <c r="F54" s="314"/>
      <c r="G54" s="314"/>
    </row>
    <row r="55" spans="1:21" ht="26.25" customHeight="1">
      <c r="A55" s="302"/>
      <c r="B55" s="314"/>
      <c r="C55" s="314"/>
      <c r="D55" s="326"/>
      <c r="E55" s="302"/>
      <c r="F55" s="314"/>
      <c r="G55" s="314"/>
    </row>
    <row r="56" spans="1:21" ht="13.8">
      <c r="A56" s="303"/>
    </row>
  </sheetData>
  <sheetProtection password="DD53" sheet="1" objects="1" scenarios="1" selectLockedCells="1"/>
  <mergeCells count="21">
    <mergeCell ref="D50:E50"/>
    <mergeCell ref="D51:E51"/>
    <mergeCell ref="B52:C52"/>
    <mergeCell ref="F52:G52"/>
    <mergeCell ref="B53:C53"/>
    <mergeCell ref="F53:G53"/>
    <mergeCell ref="B54:C54"/>
    <mergeCell ref="F54:G54"/>
    <mergeCell ref="B55:C55"/>
    <mergeCell ref="F55:G55"/>
    <mergeCell ref="A3:A7"/>
    <mergeCell ref="B3:B6"/>
    <mergeCell ref="C3:C6"/>
    <mergeCell ref="Q3:Q6"/>
    <mergeCell ref="R3:R6"/>
    <mergeCell ref="S3:T6"/>
    <mergeCell ref="U3:U6"/>
    <mergeCell ref="N50:N51"/>
    <mergeCell ref="O50:O51"/>
    <mergeCell ref="P50:P51"/>
    <mergeCell ref="D52:D53"/>
  </mergeCells>
  <phoneticPr fontId="26"/>
  <printOptions horizontalCentered="1"/>
  <pageMargins left="0.19685039370078741" right="0.19685039370078741" top="0.59055118110236227" bottom="0.59055118110236227" header="0" footer="0"/>
  <pageSetup paperSize="9" scale="37" fitToWidth="1" fitToHeight="5" orientation="landscape" usePrinterDefaults="1" r:id="rId1"/>
  <headerFooter alignWithMargins="0">
    <oddFooter>&amp;C&amp;20
&amp;R&amp;20&amp;A</oddFooter>
  </headerFooter>
  <rowBreaks count="1" manualBreakCount="1">
    <brk id="23"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Y128"/>
  <sheetViews>
    <sheetView view="pageBreakPreview" zoomScale="60" zoomScaleNormal="70" workbookViewId="0">
      <selection activeCell="A11" sqref="A11"/>
    </sheetView>
  </sheetViews>
  <sheetFormatPr defaultRowHeight="13.2"/>
  <cols>
    <col min="1" max="1" width="12.3984375" style="375" bestFit="1" customWidth="1"/>
    <col min="2" max="2" width="34.8984375" style="375" customWidth="1"/>
    <col min="3" max="3" width="13.69921875" style="286" customWidth="1"/>
    <col min="4" max="17" width="10.69921875" style="286" customWidth="1"/>
    <col min="18" max="18" width="13.59765625" style="286" customWidth="1"/>
    <col min="19" max="19" width="11.09765625" style="376" customWidth="1"/>
    <col min="20" max="20" width="24.8984375" style="286" customWidth="1"/>
    <col min="21" max="24" width="6.69921875" style="377" customWidth="1"/>
    <col min="25" max="25" width="6.69921875" style="376" customWidth="1"/>
    <col min="26" max="264" width="9" style="286" customWidth="1"/>
    <col min="265" max="265" width="12.3984375" style="286" bestFit="1" customWidth="1"/>
    <col min="266" max="266" width="12.19921875" style="286" customWidth="1"/>
    <col min="267" max="267" width="12.69921875" style="286" customWidth="1"/>
    <col min="268" max="271" width="12.19921875" style="286" customWidth="1"/>
    <col min="272" max="272" width="13.09765625" style="286" customWidth="1"/>
    <col min="273" max="273" width="13.19921875" style="286" customWidth="1"/>
    <col min="274" max="274" width="12.19921875" style="286" customWidth="1"/>
    <col min="275" max="275" width="10.09765625" style="286" customWidth="1"/>
    <col min="276" max="276" width="14.8984375" style="286" customWidth="1"/>
    <col min="277" max="277" width="8.59765625" style="286" customWidth="1"/>
    <col min="278" max="278" width="38.09765625" style="286" customWidth="1"/>
    <col min="279" max="279" width="9" style="286" customWidth="1"/>
    <col min="280" max="280" width="9.19921875" style="286" bestFit="1" customWidth="1"/>
    <col min="281" max="520" width="9" style="286" customWidth="1"/>
    <col min="521" max="521" width="12.3984375" style="286" bestFit="1" customWidth="1"/>
    <col min="522" max="522" width="12.19921875" style="286" customWidth="1"/>
    <col min="523" max="523" width="12.69921875" style="286" customWidth="1"/>
    <col min="524" max="527" width="12.19921875" style="286" customWidth="1"/>
    <col min="528" max="528" width="13.09765625" style="286" customWidth="1"/>
    <col min="529" max="529" width="13.19921875" style="286" customWidth="1"/>
    <col min="530" max="530" width="12.19921875" style="286" customWidth="1"/>
    <col min="531" max="531" width="10.09765625" style="286" customWidth="1"/>
    <col min="532" max="532" width="14.8984375" style="286" customWidth="1"/>
    <col min="533" max="533" width="8.59765625" style="286" customWidth="1"/>
    <col min="534" max="534" width="38.09765625" style="286" customWidth="1"/>
    <col min="535" max="535" width="9" style="286" customWidth="1"/>
    <col min="536" max="536" width="9.19921875" style="286" bestFit="1" customWidth="1"/>
    <col min="537" max="776" width="9" style="286" customWidth="1"/>
    <col min="777" max="777" width="12.3984375" style="286" bestFit="1" customWidth="1"/>
    <col min="778" max="778" width="12.19921875" style="286" customWidth="1"/>
    <col min="779" max="779" width="12.69921875" style="286" customWidth="1"/>
    <col min="780" max="783" width="12.19921875" style="286" customWidth="1"/>
    <col min="784" max="784" width="13.09765625" style="286" customWidth="1"/>
    <col min="785" max="785" width="13.19921875" style="286" customWidth="1"/>
    <col min="786" max="786" width="12.19921875" style="286" customWidth="1"/>
    <col min="787" max="787" width="10.09765625" style="286" customWidth="1"/>
    <col min="788" max="788" width="14.8984375" style="286" customWidth="1"/>
    <col min="789" max="789" width="8.59765625" style="286" customWidth="1"/>
    <col min="790" max="790" width="38.09765625" style="286" customWidth="1"/>
    <col min="791" max="791" width="9" style="286" customWidth="1"/>
    <col min="792" max="792" width="9.19921875" style="286" bestFit="1" customWidth="1"/>
    <col min="793" max="1032" width="9" style="286" customWidth="1"/>
    <col min="1033" max="1033" width="12.3984375" style="286" bestFit="1" customWidth="1"/>
    <col min="1034" max="1034" width="12.19921875" style="286" customWidth="1"/>
    <col min="1035" max="1035" width="12.69921875" style="286" customWidth="1"/>
    <col min="1036" max="1039" width="12.19921875" style="286" customWidth="1"/>
    <col min="1040" max="1040" width="13.09765625" style="286" customWidth="1"/>
    <col min="1041" max="1041" width="13.19921875" style="286" customWidth="1"/>
    <col min="1042" max="1042" width="12.19921875" style="286" customWidth="1"/>
    <col min="1043" max="1043" width="10.09765625" style="286" customWidth="1"/>
    <col min="1044" max="1044" width="14.8984375" style="286" customWidth="1"/>
    <col min="1045" max="1045" width="8.59765625" style="286" customWidth="1"/>
    <col min="1046" max="1046" width="38.09765625" style="286" customWidth="1"/>
    <col min="1047" max="1047" width="9" style="286" customWidth="1"/>
    <col min="1048" max="1048" width="9.19921875" style="286" bestFit="1" customWidth="1"/>
    <col min="1049" max="1288" width="9" style="286" customWidth="1"/>
    <col min="1289" max="1289" width="12.3984375" style="286" bestFit="1" customWidth="1"/>
    <col min="1290" max="1290" width="12.19921875" style="286" customWidth="1"/>
    <col min="1291" max="1291" width="12.69921875" style="286" customWidth="1"/>
    <col min="1292" max="1295" width="12.19921875" style="286" customWidth="1"/>
    <col min="1296" max="1296" width="13.09765625" style="286" customWidth="1"/>
    <col min="1297" max="1297" width="13.19921875" style="286" customWidth="1"/>
    <col min="1298" max="1298" width="12.19921875" style="286" customWidth="1"/>
    <col min="1299" max="1299" width="10.09765625" style="286" customWidth="1"/>
    <col min="1300" max="1300" width="14.8984375" style="286" customWidth="1"/>
    <col min="1301" max="1301" width="8.59765625" style="286" customWidth="1"/>
    <col min="1302" max="1302" width="38.09765625" style="286" customWidth="1"/>
    <col min="1303" max="1303" width="9" style="286" customWidth="1"/>
    <col min="1304" max="1304" width="9.19921875" style="286" bestFit="1" customWidth="1"/>
    <col min="1305" max="1544" width="9" style="286" customWidth="1"/>
    <col min="1545" max="1545" width="12.3984375" style="286" bestFit="1" customWidth="1"/>
    <col min="1546" max="1546" width="12.19921875" style="286" customWidth="1"/>
    <col min="1547" max="1547" width="12.69921875" style="286" customWidth="1"/>
    <col min="1548" max="1551" width="12.19921875" style="286" customWidth="1"/>
    <col min="1552" max="1552" width="13.09765625" style="286" customWidth="1"/>
    <col min="1553" max="1553" width="13.19921875" style="286" customWidth="1"/>
    <col min="1554" max="1554" width="12.19921875" style="286" customWidth="1"/>
    <col min="1555" max="1555" width="10.09765625" style="286" customWidth="1"/>
    <col min="1556" max="1556" width="14.8984375" style="286" customWidth="1"/>
    <col min="1557" max="1557" width="8.59765625" style="286" customWidth="1"/>
    <col min="1558" max="1558" width="38.09765625" style="286" customWidth="1"/>
    <col min="1559" max="1559" width="9" style="286" customWidth="1"/>
    <col min="1560" max="1560" width="9.19921875" style="286" bestFit="1" customWidth="1"/>
    <col min="1561" max="1800" width="9" style="286" customWidth="1"/>
    <col min="1801" max="1801" width="12.3984375" style="286" bestFit="1" customWidth="1"/>
    <col min="1802" max="1802" width="12.19921875" style="286" customWidth="1"/>
    <col min="1803" max="1803" width="12.69921875" style="286" customWidth="1"/>
    <col min="1804" max="1807" width="12.19921875" style="286" customWidth="1"/>
    <col min="1808" max="1808" width="13.09765625" style="286" customWidth="1"/>
    <col min="1809" max="1809" width="13.19921875" style="286" customWidth="1"/>
    <col min="1810" max="1810" width="12.19921875" style="286" customWidth="1"/>
    <col min="1811" max="1811" width="10.09765625" style="286" customWidth="1"/>
    <col min="1812" max="1812" width="14.8984375" style="286" customWidth="1"/>
    <col min="1813" max="1813" width="8.59765625" style="286" customWidth="1"/>
    <col min="1814" max="1814" width="38.09765625" style="286" customWidth="1"/>
    <col min="1815" max="1815" width="9" style="286" customWidth="1"/>
    <col min="1816" max="1816" width="9.19921875" style="286" bestFit="1" customWidth="1"/>
    <col min="1817" max="2056" width="9" style="286" customWidth="1"/>
    <col min="2057" max="2057" width="12.3984375" style="286" bestFit="1" customWidth="1"/>
    <col min="2058" max="2058" width="12.19921875" style="286" customWidth="1"/>
    <col min="2059" max="2059" width="12.69921875" style="286" customWidth="1"/>
    <col min="2060" max="2063" width="12.19921875" style="286" customWidth="1"/>
    <col min="2064" max="2064" width="13.09765625" style="286" customWidth="1"/>
    <col min="2065" max="2065" width="13.19921875" style="286" customWidth="1"/>
    <col min="2066" max="2066" width="12.19921875" style="286" customWidth="1"/>
    <col min="2067" max="2067" width="10.09765625" style="286" customWidth="1"/>
    <col min="2068" max="2068" width="14.8984375" style="286" customWidth="1"/>
    <col min="2069" max="2069" width="8.59765625" style="286" customWidth="1"/>
    <col min="2070" max="2070" width="38.09765625" style="286" customWidth="1"/>
    <col min="2071" max="2071" width="9" style="286" customWidth="1"/>
    <col min="2072" max="2072" width="9.19921875" style="286" bestFit="1" customWidth="1"/>
    <col min="2073" max="2312" width="9" style="286" customWidth="1"/>
    <col min="2313" max="2313" width="12.3984375" style="286" bestFit="1" customWidth="1"/>
    <col min="2314" max="2314" width="12.19921875" style="286" customWidth="1"/>
    <col min="2315" max="2315" width="12.69921875" style="286" customWidth="1"/>
    <col min="2316" max="2319" width="12.19921875" style="286" customWidth="1"/>
    <col min="2320" max="2320" width="13.09765625" style="286" customWidth="1"/>
    <col min="2321" max="2321" width="13.19921875" style="286" customWidth="1"/>
    <col min="2322" max="2322" width="12.19921875" style="286" customWidth="1"/>
    <col min="2323" max="2323" width="10.09765625" style="286" customWidth="1"/>
    <col min="2324" max="2324" width="14.8984375" style="286" customWidth="1"/>
    <col min="2325" max="2325" width="8.59765625" style="286" customWidth="1"/>
    <col min="2326" max="2326" width="38.09765625" style="286" customWidth="1"/>
    <col min="2327" max="2327" width="9" style="286" customWidth="1"/>
    <col min="2328" max="2328" width="9.19921875" style="286" bestFit="1" customWidth="1"/>
    <col min="2329" max="2568" width="9" style="286" customWidth="1"/>
    <col min="2569" max="2569" width="12.3984375" style="286" bestFit="1" customWidth="1"/>
    <col min="2570" max="2570" width="12.19921875" style="286" customWidth="1"/>
    <col min="2571" max="2571" width="12.69921875" style="286" customWidth="1"/>
    <col min="2572" max="2575" width="12.19921875" style="286" customWidth="1"/>
    <col min="2576" max="2576" width="13.09765625" style="286" customWidth="1"/>
    <col min="2577" max="2577" width="13.19921875" style="286" customWidth="1"/>
    <col min="2578" max="2578" width="12.19921875" style="286" customWidth="1"/>
    <col min="2579" max="2579" width="10.09765625" style="286" customWidth="1"/>
    <col min="2580" max="2580" width="14.8984375" style="286" customWidth="1"/>
    <col min="2581" max="2581" width="8.59765625" style="286" customWidth="1"/>
    <col min="2582" max="2582" width="38.09765625" style="286" customWidth="1"/>
    <col min="2583" max="2583" width="9" style="286" customWidth="1"/>
    <col min="2584" max="2584" width="9.19921875" style="286" bestFit="1" customWidth="1"/>
    <col min="2585" max="2824" width="9" style="286" customWidth="1"/>
    <col min="2825" max="2825" width="12.3984375" style="286" bestFit="1" customWidth="1"/>
    <col min="2826" max="2826" width="12.19921875" style="286" customWidth="1"/>
    <col min="2827" max="2827" width="12.69921875" style="286" customWidth="1"/>
    <col min="2828" max="2831" width="12.19921875" style="286" customWidth="1"/>
    <col min="2832" max="2832" width="13.09765625" style="286" customWidth="1"/>
    <col min="2833" max="2833" width="13.19921875" style="286" customWidth="1"/>
    <col min="2834" max="2834" width="12.19921875" style="286" customWidth="1"/>
    <col min="2835" max="2835" width="10.09765625" style="286" customWidth="1"/>
    <col min="2836" max="2836" width="14.8984375" style="286" customWidth="1"/>
    <col min="2837" max="2837" width="8.59765625" style="286" customWidth="1"/>
    <col min="2838" max="2838" width="38.09765625" style="286" customWidth="1"/>
    <col min="2839" max="2839" width="9" style="286" customWidth="1"/>
    <col min="2840" max="2840" width="9.19921875" style="286" bestFit="1" customWidth="1"/>
    <col min="2841" max="3080" width="9" style="286" customWidth="1"/>
    <col min="3081" max="3081" width="12.3984375" style="286" bestFit="1" customWidth="1"/>
    <col min="3082" max="3082" width="12.19921875" style="286" customWidth="1"/>
    <col min="3083" max="3083" width="12.69921875" style="286" customWidth="1"/>
    <col min="3084" max="3087" width="12.19921875" style="286" customWidth="1"/>
    <col min="3088" max="3088" width="13.09765625" style="286" customWidth="1"/>
    <col min="3089" max="3089" width="13.19921875" style="286" customWidth="1"/>
    <col min="3090" max="3090" width="12.19921875" style="286" customWidth="1"/>
    <col min="3091" max="3091" width="10.09765625" style="286" customWidth="1"/>
    <col min="3092" max="3092" width="14.8984375" style="286" customWidth="1"/>
    <col min="3093" max="3093" width="8.59765625" style="286" customWidth="1"/>
    <col min="3094" max="3094" width="38.09765625" style="286" customWidth="1"/>
    <col min="3095" max="3095" width="9" style="286" customWidth="1"/>
    <col min="3096" max="3096" width="9.19921875" style="286" bestFit="1" customWidth="1"/>
    <col min="3097" max="3336" width="9" style="286" customWidth="1"/>
    <col min="3337" max="3337" width="12.3984375" style="286" bestFit="1" customWidth="1"/>
    <col min="3338" max="3338" width="12.19921875" style="286" customWidth="1"/>
    <col min="3339" max="3339" width="12.69921875" style="286" customWidth="1"/>
    <col min="3340" max="3343" width="12.19921875" style="286" customWidth="1"/>
    <col min="3344" max="3344" width="13.09765625" style="286" customWidth="1"/>
    <col min="3345" max="3345" width="13.19921875" style="286" customWidth="1"/>
    <col min="3346" max="3346" width="12.19921875" style="286" customWidth="1"/>
    <col min="3347" max="3347" width="10.09765625" style="286" customWidth="1"/>
    <col min="3348" max="3348" width="14.8984375" style="286" customWidth="1"/>
    <col min="3349" max="3349" width="8.59765625" style="286" customWidth="1"/>
    <col min="3350" max="3350" width="38.09765625" style="286" customWidth="1"/>
    <col min="3351" max="3351" width="9" style="286" customWidth="1"/>
    <col min="3352" max="3352" width="9.19921875" style="286" bestFit="1" customWidth="1"/>
    <col min="3353" max="3592" width="9" style="286" customWidth="1"/>
    <col min="3593" max="3593" width="12.3984375" style="286" bestFit="1" customWidth="1"/>
    <col min="3594" max="3594" width="12.19921875" style="286" customWidth="1"/>
    <col min="3595" max="3595" width="12.69921875" style="286" customWidth="1"/>
    <col min="3596" max="3599" width="12.19921875" style="286" customWidth="1"/>
    <col min="3600" max="3600" width="13.09765625" style="286" customWidth="1"/>
    <col min="3601" max="3601" width="13.19921875" style="286" customWidth="1"/>
    <col min="3602" max="3602" width="12.19921875" style="286" customWidth="1"/>
    <col min="3603" max="3603" width="10.09765625" style="286" customWidth="1"/>
    <col min="3604" max="3604" width="14.8984375" style="286" customWidth="1"/>
    <col min="3605" max="3605" width="8.59765625" style="286" customWidth="1"/>
    <col min="3606" max="3606" width="38.09765625" style="286" customWidth="1"/>
    <col min="3607" max="3607" width="9" style="286" customWidth="1"/>
    <col min="3608" max="3608" width="9.19921875" style="286" bestFit="1" customWidth="1"/>
    <col min="3609" max="3848" width="9" style="286" customWidth="1"/>
    <col min="3849" max="3849" width="12.3984375" style="286" bestFit="1" customWidth="1"/>
    <col min="3850" max="3850" width="12.19921875" style="286" customWidth="1"/>
    <col min="3851" max="3851" width="12.69921875" style="286" customWidth="1"/>
    <col min="3852" max="3855" width="12.19921875" style="286" customWidth="1"/>
    <col min="3856" max="3856" width="13.09765625" style="286" customWidth="1"/>
    <col min="3857" max="3857" width="13.19921875" style="286" customWidth="1"/>
    <col min="3858" max="3858" width="12.19921875" style="286" customWidth="1"/>
    <col min="3859" max="3859" width="10.09765625" style="286" customWidth="1"/>
    <col min="3860" max="3860" width="14.8984375" style="286" customWidth="1"/>
    <col min="3861" max="3861" width="8.59765625" style="286" customWidth="1"/>
    <col min="3862" max="3862" width="38.09765625" style="286" customWidth="1"/>
    <col min="3863" max="3863" width="9" style="286" customWidth="1"/>
    <col min="3864" max="3864" width="9.19921875" style="286" bestFit="1" customWidth="1"/>
    <col min="3865" max="4104" width="9" style="286" customWidth="1"/>
    <col min="4105" max="4105" width="12.3984375" style="286" bestFit="1" customWidth="1"/>
    <col min="4106" max="4106" width="12.19921875" style="286" customWidth="1"/>
    <col min="4107" max="4107" width="12.69921875" style="286" customWidth="1"/>
    <col min="4108" max="4111" width="12.19921875" style="286" customWidth="1"/>
    <col min="4112" max="4112" width="13.09765625" style="286" customWidth="1"/>
    <col min="4113" max="4113" width="13.19921875" style="286" customWidth="1"/>
    <col min="4114" max="4114" width="12.19921875" style="286" customWidth="1"/>
    <col min="4115" max="4115" width="10.09765625" style="286" customWidth="1"/>
    <col min="4116" max="4116" width="14.8984375" style="286" customWidth="1"/>
    <col min="4117" max="4117" width="8.59765625" style="286" customWidth="1"/>
    <col min="4118" max="4118" width="38.09765625" style="286" customWidth="1"/>
    <col min="4119" max="4119" width="9" style="286" customWidth="1"/>
    <col min="4120" max="4120" width="9.19921875" style="286" bestFit="1" customWidth="1"/>
    <col min="4121" max="4360" width="9" style="286" customWidth="1"/>
    <col min="4361" max="4361" width="12.3984375" style="286" bestFit="1" customWidth="1"/>
    <col min="4362" max="4362" width="12.19921875" style="286" customWidth="1"/>
    <col min="4363" max="4363" width="12.69921875" style="286" customWidth="1"/>
    <col min="4364" max="4367" width="12.19921875" style="286" customWidth="1"/>
    <col min="4368" max="4368" width="13.09765625" style="286" customWidth="1"/>
    <col min="4369" max="4369" width="13.19921875" style="286" customWidth="1"/>
    <col min="4370" max="4370" width="12.19921875" style="286" customWidth="1"/>
    <col min="4371" max="4371" width="10.09765625" style="286" customWidth="1"/>
    <col min="4372" max="4372" width="14.8984375" style="286" customWidth="1"/>
    <col min="4373" max="4373" width="8.59765625" style="286" customWidth="1"/>
    <col min="4374" max="4374" width="38.09765625" style="286" customWidth="1"/>
    <col min="4375" max="4375" width="9" style="286" customWidth="1"/>
    <col min="4376" max="4376" width="9.19921875" style="286" bestFit="1" customWidth="1"/>
    <col min="4377" max="4616" width="9" style="286" customWidth="1"/>
    <col min="4617" max="4617" width="12.3984375" style="286" bestFit="1" customWidth="1"/>
    <col min="4618" max="4618" width="12.19921875" style="286" customWidth="1"/>
    <col min="4619" max="4619" width="12.69921875" style="286" customWidth="1"/>
    <col min="4620" max="4623" width="12.19921875" style="286" customWidth="1"/>
    <col min="4624" max="4624" width="13.09765625" style="286" customWidth="1"/>
    <col min="4625" max="4625" width="13.19921875" style="286" customWidth="1"/>
    <col min="4626" max="4626" width="12.19921875" style="286" customWidth="1"/>
    <col min="4627" max="4627" width="10.09765625" style="286" customWidth="1"/>
    <col min="4628" max="4628" width="14.8984375" style="286" customWidth="1"/>
    <col min="4629" max="4629" width="8.59765625" style="286" customWidth="1"/>
    <col min="4630" max="4630" width="38.09765625" style="286" customWidth="1"/>
    <col min="4631" max="4631" width="9" style="286" customWidth="1"/>
    <col min="4632" max="4632" width="9.19921875" style="286" bestFit="1" customWidth="1"/>
    <col min="4633" max="4872" width="9" style="286" customWidth="1"/>
    <col min="4873" max="4873" width="12.3984375" style="286" bestFit="1" customWidth="1"/>
    <col min="4874" max="4874" width="12.19921875" style="286" customWidth="1"/>
    <col min="4875" max="4875" width="12.69921875" style="286" customWidth="1"/>
    <col min="4876" max="4879" width="12.19921875" style="286" customWidth="1"/>
    <col min="4880" max="4880" width="13.09765625" style="286" customWidth="1"/>
    <col min="4881" max="4881" width="13.19921875" style="286" customWidth="1"/>
    <col min="4882" max="4882" width="12.19921875" style="286" customWidth="1"/>
    <col min="4883" max="4883" width="10.09765625" style="286" customWidth="1"/>
    <col min="4884" max="4884" width="14.8984375" style="286" customWidth="1"/>
    <col min="4885" max="4885" width="8.59765625" style="286" customWidth="1"/>
    <col min="4886" max="4886" width="38.09765625" style="286" customWidth="1"/>
    <col min="4887" max="4887" width="9" style="286" customWidth="1"/>
    <col min="4888" max="4888" width="9.19921875" style="286" bestFit="1" customWidth="1"/>
    <col min="4889" max="5128" width="9" style="286" customWidth="1"/>
    <col min="5129" max="5129" width="12.3984375" style="286" bestFit="1" customWidth="1"/>
    <col min="5130" max="5130" width="12.19921875" style="286" customWidth="1"/>
    <col min="5131" max="5131" width="12.69921875" style="286" customWidth="1"/>
    <col min="5132" max="5135" width="12.19921875" style="286" customWidth="1"/>
    <col min="5136" max="5136" width="13.09765625" style="286" customWidth="1"/>
    <col min="5137" max="5137" width="13.19921875" style="286" customWidth="1"/>
    <col min="5138" max="5138" width="12.19921875" style="286" customWidth="1"/>
    <col min="5139" max="5139" width="10.09765625" style="286" customWidth="1"/>
    <col min="5140" max="5140" width="14.8984375" style="286" customWidth="1"/>
    <col min="5141" max="5141" width="8.59765625" style="286" customWidth="1"/>
    <col min="5142" max="5142" width="38.09765625" style="286" customWidth="1"/>
    <col min="5143" max="5143" width="9" style="286" customWidth="1"/>
    <col min="5144" max="5144" width="9.19921875" style="286" bestFit="1" customWidth="1"/>
    <col min="5145" max="5384" width="9" style="286" customWidth="1"/>
    <col min="5385" max="5385" width="12.3984375" style="286" bestFit="1" customWidth="1"/>
    <col min="5386" max="5386" width="12.19921875" style="286" customWidth="1"/>
    <col min="5387" max="5387" width="12.69921875" style="286" customWidth="1"/>
    <col min="5388" max="5391" width="12.19921875" style="286" customWidth="1"/>
    <col min="5392" max="5392" width="13.09765625" style="286" customWidth="1"/>
    <col min="5393" max="5393" width="13.19921875" style="286" customWidth="1"/>
    <col min="5394" max="5394" width="12.19921875" style="286" customWidth="1"/>
    <col min="5395" max="5395" width="10.09765625" style="286" customWidth="1"/>
    <col min="5396" max="5396" width="14.8984375" style="286" customWidth="1"/>
    <col min="5397" max="5397" width="8.59765625" style="286" customWidth="1"/>
    <col min="5398" max="5398" width="38.09765625" style="286" customWidth="1"/>
    <col min="5399" max="5399" width="9" style="286" customWidth="1"/>
    <col min="5400" max="5400" width="9.19921875" style="286" bestFit="1" customWidth="1"/>
    <col min="5401" max="5640" width="9" style="286" customWidth="1"/>
    <col min="5641" max="5641" width="12.3984375" style="286" bestFit="1" customWidth="1"/>
    <col min="5642" max="5642" width="12.19921875" style="286" customWidth="1"/>
    <col min="5643" max="5643" width="12.69921875" style="286" customWidth="1"/>
    <col min="5644" max="5647" width="12.19921875" style="286" customWidth="1"/>
    <col min="5648" max="5648" width="13.09765625" style="286" customWidth="1"/>
    <col min="5649" max="5649" width="13.19921875" style="286" customWidth="1"/>
    <col min="5650" max="5650" width="12.19921875" style="286" customWidth="1"/>
    <col min="5651" max="5651" width="10.09765625" style="286" customWidth="1"/>
    <col min="5652" max="5652" width="14.8984375" style="286" customWidth="1"/>
    <col min="5653" max="5653" width="8.59765625" style="286" customWidth="1"/>
    <col min="5654" max="5654" width="38.09765625" style="286" customWidth="1"/>
    <col min="5655" max="5655" width="9" style="286" customWidth="1"/>
    <col min="5656" max="5656" width="9.19921875" style="286" bestFit="1" customWidth="1"/>
    <col min="5657" max="5896" width="9" style="286" customWidth="1"/>
    <col min="5897" max="5897" width="12.3984375" style="286" bestFit="1" customWidth="1"/>
    <col min="5898" max="5898" width="12.19921875" style="286" customWidth="1"/>
    <col min="5899" max="5899" width="12.69921875" style="286" customWidth="1"/>
    <col min="5900" max="5903" width="12.19921875" style="286" customWidth="1"/>
    <col min="5904" max="5904" width="13.09765625" style="286" customWidth="1"/>
    <col min="5905" max="5905" width="13.19921875" style="286" customWidth="1"/>
    <col min="5906" max="5906" width="12.19921875" style="286" customWidth="1"/>
    <col min="5907" max="5907" width="10.09765625" style="286" customWidth="1"/>
    <col min="5908" max="5908" width="14.8984375" style="286" customWidth="1"/>
    <col min="5909" max="5909" width="8.59765625" style="286" customWidth="1"/>
    <col min="5910" max="5910" width="38.09765625" style="286" customWidth="1"/>
    <col min="5911" max="5911" width="9" style="286" customWidth="1"/>
    <col min="5912" max="5912" width="9.19921875" style="286" bestFit="1" customWidth="1"/>
    <col min="5913" max="6152" width="9" style="286" customWidth="1"/>
    <col min="6153" max="6153" width="12.3984375" style="286" bestFit="1" customWidth="1"/>
    <col min="6154" max="6154" width="12.19921875" style="286" customWidth="1"/>
    <col min="6155" max="6155" width="12.69921875" style="286" customWidth="1"/>
    <col min="6156" max="6159" width="12.19921875" style="286" customWidth="1"/>
    <col min="6160" max="6160" width="13.09765625" style="286" customWidth="1"/>
    <col min="6161" max="6161" width="13.19921875" style="286" customWidth="1"/>
    <col min="6162" max="6162" width="12.19921875" style="286" customWidth="1"/>
    <col min="6163" max="6163" width="10.09765625" style="286" customWidth="1"/>
    <col min="6164" max="6164" width="14.8984375" style="286" customWidth="1"/>
    <col min="6165" max="6165" width="8.59765625" style="286" customWidth="1"/>
    <col min="6166" max="6166" width="38.09765625" style="286" customWidth="1"/>
    <col min="6167" max="6167" width="9" style="286" customWidth="1"/>
    <col min="6168" max="6168" width="9.19921875" style="286" bestFit="1" customWidth="1"/>
    <col min="6169" max="6408" width="9" style="286" customWidth="1"/>
    <col min="6409" max="6409" width="12.3984375" style="286" bestFit="1" customWidth="1"/>
    <col min="6410" max="6410" width="12.19921875" style="286" customWidth="1"/>
    <col min="6411" max="6411" width="12.69921875" style="286" customWidth="1"/>
    <col min="6412" max="6415" width="12.19921875" style="286" customWidth="1"/>
    <col min="6416" max="6416" width="13.09765625" style="286" customWidth="1"/>
    <col min="6417" max="6417" width="13.19921875" style="286" customWidth="1"/>
    <col min="6418" max="6418" width="12.19921875" style="286" customWidth="1"/>
    <col min="6419" max="6419" width="10.09765625" style="286" customWidth="1"/>
    <col min="6420" max="6420" width="14.8984375" style="286" customWidth="1"/>
    <col min="6421" max="6421" width="8.59765625" style="286" customWidth="1"/>
    <col min="6422" max="6422" width="38.09765625" style="286" customWidth="1"/>
    <col min="6423" max="6423" width="9" style="286" customWidth="1"/>
    <col min="6424" max="6424" width="9.19921875" style="286" bestFit="1" customWidth="1"/>
    <col min="6425" max="6664" width="9" style="286" customWidth="1"/>
    <col min="6665" max="6665" width="12.3984375" style="286" bestFit="1" customWidth="1"/>
    <col min="6666" max="6666" width="12.19921875" style="286" customWidth="1"/>
    <col min="6667" max="6667" width="12.69921875" style="286" customWidth="1"/>
    <col min="6668" max="6671" width="12.19921875" style="286" customWidth="1"/>
    <col min="6672" max="6672" width="13.09765625" style="286" customWidth="1"/>
    <col min="6673" max="6673" width="13.19921875" style="286" customWidth="1"/>
    <col min="6674" max="6674" width="12.19921875" style="286" customWidth="1"/>
    <col min="6675" max="6675" width="10.09765625" style="286" customWidth="1"/>
    <col min="6676" max="6676" width="14.8984375" style="286" customWidth="1"/>
    <col min="6677" max="6677" width="8.59765625" style="286" customWidth="1"/>
    <col min="6678" max="6678" width="38.09765625" style="286" customWidth="1"/>
    <col min="6679" max="6679" width="9" style="286" customWidth="1"/>
    <col min="6680" max="6680" width="9.19921875" style="286" bestFit="1" customWidth="1"/>
    <col min="6681" max="6920" width="9" style="286" customWidth="1"/>
    <col min="6921" max="6921" width="12.3984375" style="286" bestFit="1" customWidth="1"/>
    <col min="6922" max="6922" width="12.19921875" style="286" customWidth="1"/>
    <col min="6923" max="6923" width="12.69921875" style="286" customWidth="1"/>
    <col min="6924" max="6927" width="12.19921875" style="286" customWidth="1"/>
    <col min="6928" max="6928" width="13.09765625" style="286" customWidth="1"/>
    <col min="6929" max="6929" width="13.19921875" style="286" customWidth="1"/>
    <col min="6930" max="6930" width="12.19921875" style="286" customWidth="1"/>
    <col min="6931" max="6931" width="10.09765625" style="286" customWidth="1"/>
    <col min="6932" max="6932" width="14.8984375" style="286" customWidth="1"/>
    <col min="6933" max="6933" width="8.59765625" style="286" customWidth="1"/>
    <col min="6934" max="6934" width="38.09765625" style="286" customWidth="1"/>
    <col min="6935" max="6935" width="9" style="286" customWidth="1"/>
    <col min="6936" max="6936" width="9.19921875" style="286" bestFit="1" customWidth="1"/>
    <col min="6937" max="7176" width="9" style="286" customWidth="1"/>
    <col min="7177" max="7177" width="12.3984375" style="286" bestFit="1" customWidth="1"/>
    <col min="7178" max="7178" width="12.19921875" style="286" customWidth="1"/>
    <col min="7179" max="7179" width="12.69921875" style="286" customWidth="1"/>
    <col min="7180" max="7183" width="12.19921875" style="286" customWidth="1"/>
    <col min="7184" max="7184" width="13.09765625" style="286" customWidth="1"/>
    <col min="7185" max="7185" width="13.19921875" style="286" customWidth="1"/>
    <col min="7186" max="7186" width="12.19921875" style="286" customWidth="1"/>
    <col min="7187" max="7187" width="10.09765625" style="286" customWidth="1"/>
    <col min="7188" max="7188" width="14.8984375" style="286" customWidth="1"/>
    <col min="7189" max="7189" width="8.59765625" style="286" customWidth="1"/>
    <col min="7190" max="7190" width="38.09765625" style="286" customWidth="1"/>
    <col min="7191" max="7191" width="9" style="286" customWidth="1"/>
    <col min="7192" max="7192" width="9.19921875" style="286" bestFit="1" customWidth="1"/>
    <col min="7193" max="7432" width="9" style="286" customWidth="1"/>
    <col min="7433" max="7433" width="12.3984375" style="286" bestFit="1" customWidth="1"/>
    <col min="7434" max="7434" width="12.19921875" style="286" customWidth="1"/>
    <col min="7435" max="7435" width="12.69921875" style="286" customWidth="1"/>
    <col min="7436" max="7439" width="12.19921875" style="286" customWidth="1"/>
    <col min="7440" max="7440" width="13.09765625" style="286" customWidth="1"/>
    <col min="7441" max="7441" width="13.19921875" style="286" customWidth="1"/>
    <col min="7442" max="7442" width="12.19921875" style="286" customWidth="1"/>
    <col min="7443" max="7443" width="10.09765625" style="286" customWidth="1"/>
    <col min="7444" max="7444" width="14.8984375" style="286" customWidth="1"/>
    <col min="7445" max="7445" width="8.59765625" style="286" customWidth="1"/>
    <col min="7446" max="7446" width="38.09765625" style="286" customWidth="1"/>
    <col min="7447" max="7447" width="9" style="286" customWidth="1"/>
    <col min="7448" max="7448" width="9.19921875" style="286" bestFit="1" customWidth="1"/>
    <col min="7449" max="7688" width="9" style="286" customWidth="1"/>
    <col min="7689" max="7689" width="12.3984375" style="286" bestFit="1" customWidth="1"/>
    <col min="7690" max="7690" width="12.19921875" style="286" customWidth="1"/>
    <col min="7691" max="7691" width="12.69921875" style="286" customWidth="1"/>
    <col min="7692" max="7695" width="12.19921875" style="286" customWidth="1"/>
    <col min="7696" max="7696" width="13.09765625" style="286" customWidth="1"/>
    <col min="7697" max="7697" width="13.19921875" style="286" customWidth="1"/>
    <col min="7698" max="7698" width="12.19921875" style="286" customWidth="1"/>
    <col min="7699" max="7699" width="10.09765625" style="286" customWidth="1"/>
    <col min="7700" max="7700" width="14.8984375" style="286" customWidth="1"/>
    <col min="7701" max="7701" width="8.59765625" style="286" customWidth="1"/>
    <col min="7702" max="7702" width="38.09765625" style="286" customWidth="1"/>
    <col min="7703" max="7703" width="9" style="286" customWidth="1"/>
    <col min="7704" max="7704" width="9.19921875" style="286" bestFit="1" customWidth="1"/>
    <col min="7705" max="7944" width="9" style="286" customWidth="1"/>
    <col min="7945" max="7945" width="12.3984375" style="286" bestFit="1" customWidth="1"/>
    <col min="7946" max="7946" width="12.19921875" style="286" customWidth="1"/>
    <col min="7947" max="7947" width="12.69921875" style="286" customWidth="1"/>
    <col min="7948" max="7951" width="12.19921875" style="286" customWidth="1"/>
    <col min="7952" max="7952" width="13.09765625" style="286" customWidth="1"/>
    <col min="7953" max="7953" width="13.19921875" style="286" customWidth="1"/>
    <col min="7954" max="7954" width="12.19921875" style="286" customWidth="1"/>
    <col min="7955" max="7955" width="10.09765625" style="286" customWidth="1"/>
    <col min="7956" max="7956" width="14.8984375" style="286" customWidth="1"/>
    <col min="7957" max="7957" width="8.59765625" style="286" customWidth="1"/>
    <col min="7958" max="7958" width="38.09765625" style="286" customWidth="1"/>
    <col min="7959" max="7959" width="9" style="286" customWidth="1"/>
    <col min="7960" max="7960" width="9.19921875" style="286" bestFit="1" customWidth="1"/>
    <col min="7961" max="8200" width="9" style="286" customWidth="1"/>
    <col min="8201" max="8201" width="12.3984375" style="286" bestFit="1" customWidth="1"/>
    <col min="8202" max="8202" width="12.19921875" style="286" customWidth="1"/>
    <col min="8203" max="8203" width="12.69921875" style="286" customWidth="1"/>
    <col min="8204" max="8207" width="12.19921875" style="286" customWidth="1"/>
    <col min="8208" max="8208" width="13.09765625" style="286" customWidth="1"/>
    <col min="8209" max="8209" width="13.19921875" style="286" customWidth="1"/>
    <col min="8210" max="8210" width="12.19921875" style="286" customWidth="1"/>
    <col min="8211" max="8211" width="10.09765625" style="286" customWidth="1"/>
    <col min="8212" max="8212" width="14.8984375" style="286" customWidth="1"/>
    <col min="8213" max="8213" width="8.59765625" style="286" customWidth="1"/>
    <col min="8214" max="8214" width="38.09765625" style="286" customWidth="1"/>
    <col min="8215" max="8215" width="9" style="286" customWidth="1"/>
    <col min="8216" max="8216" width="9.19921875" style="286" bestFit="1" customWidth="1"/>
    <col min="8217" max="8456" width="9" style="286" customWidth="1"/>
    <col min="8457" max="8457" width="12.3984375" style="286" bestFit="1" customWidth="1"/>
    <col min="8458" max="8458" width="12.19921875" style="286" customWidth="1"/>
    <col min="8459" max="8459" width="12.69921875" style="286" customWidth="1"/>
    <col min="8460" max="8463" width="12.19921875" style="286" customWidth="1"/>
    <col min="8464" max="8464" width="13.09765625" style="286" customWidth="1"/>
    <col min="8465" max="8465" width="13.19921875" style="286" customWidth="1"/>
    <col min="8466" max="8466" width="12.19921875" style="286" customWidth="1"/>
    <col min="8467" max="8467" width="10.09765625" style="286" customWidth="1"/>
    <col min="8468" max="8468" width="14.8984375" style="286" customWidth="1"/>
    <col min="8469" max="8469" width="8.59765625" style="286" customWidth="1"/>
    <col min="8470" max="8470" width="38.09765625" style="286" customWidth="1"/>
    <col min="8471" max="8471" width="9" style="286" customWidth="1"/>
    <col min="8472" max="8472" width="9.19921875" style="286" bestFit="1" customWidth="1"/>
    <col min="8473" max="8712" width="9" style="286" customWidth="1"/>
    <col min="8713" max="8713" width="12.3984375" style="286" bestFit="1" customWidth="1"/>
    <col min="8714" max="8714" width="12.19921875" style="286" customWidth="1"/>
    <col min="8715" max="8715" width="12.69921875" style="286" customWidth="1"/>
    <col min="8716" max="8719" width="12.19921875" style="286" customWidth="1"/>
    <col min="8720" max="8720" width="13.09765625" style="286" customWidth="1"/>
    <col min="8721" max="8721" width="13.19921875" style="286" customWidth="1"/>
    <col min="8722" max="8722" width="12.19921875" style="286" customWidth="1"/>
    <col min="8723" max="8723" width="10.09765625" style="286" customWidth="1"/>
    <col min="8724" max="8724" width="14.8984375" style="286" customWidth="1"/>
    <col min="8725" max="8725" width="8.59765625" style="286" customWidth="1"/>
    <col min="8726" max="8726" width="38.09765625" style="286" customWidth="1"/>
    <col min="8727" max="8727" width="9" style="286" customWidth="1"/>
    <col min="8728" max="8728" width="9.19921875" style="286" bestFit="1" customWidth="1"/>
    <col min="8729" max="8968" width="9" style="286" customWidth="1"/>
    <col min="8969" max="8969" width="12.3984375" style="286" bestFit="1" customWidth="1"/>
    <col min="8970" max="8970" width="12.19921875" style="286" customWidth="1"/>
    <col min="8971" max="8971" width="12.69921875" style="286" customWidth="1"/>
    <col min="8972" max="8975" width="12.19921875" style="286" customWidth="1"/>
    <col min="8976" max="8976" width="13.09765625" style="286" customWidth="1"/>
    <col min="8977" max="8977" width="13.19921875" style="286" customWidth="1"/>
    <col min="8978" max="8978" width="12.19921875" style="286" customWidth="1"/>
    <col min="8979" max="8979" width="10.09765625" style="286" customWidth="1"/>
    <col min="8980" max="8980" width="14.8984375" style="286" customWidth="1"/>
    <col min="8981" max="8981" width="8.59765625" style="286" customWidth="1"/>
    <col min="8982" max="8982" width="38.09765625" style="286" customWidth="1"/>
    <col min="8983" max="8983" width="9" style="286" customWidth="1"/>
    <col min="8984" max="8984" width="9.19921875" style="286" bestFit="1" customWidth="1"/>
    <col min="8985" max="9224" width="9" style="286" customWidth="1"/>
    <col min="9225" max="9225" width="12.3984375" style="286" bestFit="1" customWidth="1"/>
    <col min="9226" max="9226" width="12.19921875" style="286" customWidth="1"/>
    <col min="9227" max="9227" width="12.69921875" style="286" customWidth="1"/>
    <col min="9228" max="9231" width="12.19921875" style="286" customWidth="1"/>
    <col min="9232" max="9232" width="13.09765625" style="286" customWidth="1"/>
    <col min="9233" max="9233" width="13.19921875" style="286" customWidth="1"/>
    <col min="9234" max="9234" width="12.19921875" style="286" customWidth="1"/>
    <col min="9235" max="9235" width="10.09765625" style="286" customWidth="1"/>
    <col min="9236" max="9236" width="14.8984375" style="286" customWidth="1"/>
    <col min="9237" max="9237" width="8.59765625" style="286" customWidth="1"/>
    <col min="9238" max="9238" width="38.09765625" style="286" customWidth="1"/>
    <col min="9239" max="9239" width="9" style="286" customWidth="1"/>
    <col min="9240" max="9240" width="9.19921875" style="286" bestFit="1" customWidth="1"/>
    <col min="9241" max="9480" width="9" style="286" customWidth="1"/>
    <col min="9481" max="9481" width="12.3984375" style="286" bestFit="1" customWidth="1"/>
    <col min="9482" max="9482" width="12.19921875" style="286" customWidth="1"/>
    <col min="9483" max="9483" width="12.69921875" style="286" customWidth="1"/>
    <col min="9484" max="9487" width="12.19921875" style="286" customWidth="1"/>
    <col min="9488" max="9488" width="13.09765625" style="286" customWidth="1"/>
    <col min="9489" max="9489" width="13.19921875" style="286" customWidth="1"/>
    <col min="9490" max="9490" width="12.19921875" style="286" customWidth="1"/>
    <col min="9491" max="9491" width="10.09765625" style="286" customWidth="1"/>
    <col min="9492" max="9492" width="14.8984375" style="286" customWidth="1"/>
    <col min="9493" max="9493" width="8.59765625" style="286" customWidth="1"/>
    <col min="9494" max="9494" width="38.09765625" style="286" customWidth="1"/>
    <col min="9495" max="9495" width="9" style="286" customWidth="1"/>
    <col min="9496" max="9496" width="9.19921875" style="286" bestFit="1" customWidth="1"/>
    <col min="9497" max="9736" width="9" style="286" customWidth="1"/>
    <col min="9737" max="9737" width="12.3984375" style="286" bestFit="1" customWidth="1"/>
    <col min="9738" max="9738" width="12.19921875" style="286" customWidth="1"/>
    <col min="9739" max="9739" width="12.69921875" style="286" customWidth="1"/>
    <col min="9740" max="9743" width="12.19921875" style="286" customWidth="1"/>
    <col min="9744" max="9744" width="13.09765625" style="286" customWidth="1"/>
    <col min="9745" max="9745" width="13.19921875" style="286" customWidth="1"/>
    <col min="9746" max="9746" width="12.19921875" style="286" customWidth="1"/>
    <col min="9747" max="9747" width="10.09765625" style="286" customWidth="1"/>
    <col min="9748" max="9748" width="14.8984375" style="286" customWidth="1"/>
    <col min="9749" max="9749" width="8.59765625" style="286" customWidth="1"/>
    <col min="9750" max="9750" width="38.09765625" style="286" customWidth="1"/>
    <col min="9751" max="9751" width="9" style="286" customWidth="1"/>
    <col min="9752" max="9752" width="9.19921875" style="286" bestFit="1" customWidth="1"/>
    <col min="9753" max="9992" width="9" style="286" customWidth="1"/>
    <col min="9993" max="9993" width="12.3984375" style="286" bestFit="1" customWidth="1"/>
    <col min="9994" max="9994" width="12.19921875" style="286" customWidth="1"/>
    <col min="9995" max="9995" width="12.69921875" style="286" customWidth="1"/>
    <col min="9996" max="9999" width="12.19921875" style="286" customWidth="1"/>
    <col min="10000" max="10000" width="13.09765625" style="286" customWidth="1"/>
    <col min="10001" max="10001" width="13.19921875" style="286" customWidth="1"/>
    <col min="10002" max="10002" width="12.19921875" style="286" customWidth="1"/>
    <col min="10003" max="10003" width="10.09765625" style="286" customWidth="1"/>
    <col min="10004" max="10004" width="14.8984375" style="286" customWidth="1"/>
    <col min="10005" max="10005" width="8.59765625" style="286" customWidth="1"/>
    <col min="10006" max="10006" width="38.09765625" style="286" customWidth="1"/>
    <col min="10007" max="10007" width="9" style="286" customWidth="1"/>
    <col min="10008" max="10008" width="9.19921875" style="286" bestFit="1" customWidth="1"/>
    <col min="10009" max="10248" width="9" style="286" customWidth="1"/>
    <col min="10249" max="10249" width="12.3984375" style="286" bestFit="1" customWidth="1"/>
    <col min="10250" max="10250" width="12.19921875" style="286" customWidth="1"/>
    <col min="10251" max="10251" width="12.69921875" style="286" customWidth="1"/>
    <col min="10252" max="10255" width="12.19921875" style="286" customWidth="1"/>
    <col min="10256" max="10256" width="13.09765625" style="286" customWidth="1"/>
    <col min="10257" max="10257" width="13.19921875" style="286" customWidth="1"/>
    <col min="10258" max="10258" width="12.19921875" style="286" customWidth="1"/>
    <col min="10259" max="10259" width="10.09765625" style="286" customWidth="1"/>
    <col min="10260" max="10260" width="14.8984375" style="286" customWidth="1"/>
    <col min="10261" max="10261" width="8.59765625" style="286" customWidth="1"/>
    <col min="10262" max="10262" width="38.09765625" style="286" customWidth="1"/>
    <col min="10263" max="10263" width="9" style="286" customWidth="1"/>
    <col min="10264" max="10264" width="9.19921875" style="286" bestFit="1" customWidth="1"/>
    <col min="10265" max="10504" width="9" style="286" customWidth="1"/>
    <col min="10505" max="10505" width="12.3984375" style="286" bestFit="1" customWidth="1"/>
    <col min="10506" max="10506" width="12.19921875" style="286" customWidth="1"/>
    <col min="10507" max="10507" width="12.69921875" style="286" customWidth="1"/>
    <col min="10508" max="10511" width="12.19921875" style="286" customWidth="1"/>
    <col min="10512" max="10512" width="13.09765625" style="286" customWidth="1"/>
    <col min="10513" max="10513" width="13.19921875" style="286" customWidth="1"/>
    <col min="10514" max="10514" width="12.19921875" style="286" customWidth="1"/>
    <col min="10515" max="10515" width="10.09765625" style="286" customWidth="1"/>
    <col min="10516" max="10516" width="14.8984375" style="286" customWidth="1"/>
    <col min="10517" max="10517" width="8.59765625" style="286" customWidth="1"/>
    <col min="10518" max="10518" width="38.09765625" style="286" customWidth="1"/>
    <col min="10519" max="10519" width="9" style="286" customWidth="1"/>
    <col min="10520" max="10520" width="9.19921875" style="286" bestFit="1" customWidth="1"/>
    <col min="10521" max="10760" width="9" style="286" customWidth="1"/>
    <col min="10761" max="10761" width="12.3984375" style="286" bestFit="1" customWidth="1"/>
    <col min="10762" max="10762" width="12.19921875" style="286" customWidth="1"/>
    <col min="10763" max="10763" width="12.69921875" style="286" customWidth="1"/>
    <col min="10764" max="10767" width="12.19921875" style="286" customWidth="1"/>
    <col min="10768" max="10768" width="13.09765625" style="286" customWidth="1"/>
    <col min="10769" max="10769" width="13.19921875" style="286" customWidth="1"/>
    <col min="10770" max="10770" width="12.19921875" style="286" customWidth="1"/>
    <col min="10771" max="10771" width="10.09765625" style="286" customWidth="1"/>
    <col min="10772" max="10772" width="14.8984375" style="286" customWidth="1"/>
    <col min="10773" max="10773" width="8.59765625" style="286" customWidth="1"/>
    <col min="10774" max="10774" width="38.09765625" style="286" customWidth="1"/>
    <col min="10775" max="10775" width="9" style="286" customWidth="1"/>
    <col min="10776" max="10776" width="9.19921875" style="286" bestFit="1" customWidth="1"/>
    <col min="10777" max="11016" width="9" style="286" customWidth="1"/>
    <col min="11017" max="11017" width="12.3984375" style="286" bestFit="1" customWidth="1"/>
    <col min="11018" max="11018" width="12.19921875" style="286" customWidth="1"/>
    <col min="11019" max="11019" width="12.69921875" style="286" customWidth="1"/>
    <col min="11020" max="11023" width="12.19921875" style="286" customWidth="1"/>
    <col min="11024" max="11024" width="13.09765625" style="286" customWidth="1"/>
    <col min="11025" max="11025" width="13.19921875" style="286" customWidth="1"/>
    <col min="11026" max="11026" width="12.19921875" style="286" customWidth="1"/>
    <col min="11027" max="11027" width="10.09765625" style="286" customWidth="1"/>
    <col min="11028" max="11028" width="14.8984375" style="286" customWidth="1"/>
    <col min="11029" max="11029" width="8.59765625" style="286" customWidth="1"/>
    <col min="11030" max="11030" width="38.09765625" style="286" customWidth="1"/>
    <col min="11031" max="11031" width="9" style="286" customWidth="1"/>
    <col min="11032" max="11032" width="9.19921875" style="286" bestFit="1" customWidth="1"/>
    <col min="11033" max="11272" width="9" style="286" customWidth="1"/>
    <col min="11273" max="11273" width="12.3984375" style="286" bestFit="1" customWidth="1"/>
    <col min="11274" max="11274" width="12.19921875" style="286" customWidth="1"/>
    <col min="11275" max="11275" width="12.69921875" style="286" customWidth="1"/>
    <col min="11276" max="11279" width="12.19921875" style="286" customWidth="1"/>
    <col min="11280" max="11280" width="13.09765625" style="286" customWidth="1"/>
    <col min="11281" max="11281" width="13.19921875" style="286" customWidth="1"/>
    <col min="11282" max="11282" width="12.19921875" style="286" customWidth="1"/>
    <col min="11283" max="11283" width="10.09765625" style="286" customWidth="1"/>
    <col min="11284" max="11284" width="14.8984375" style="286" customWidth="1"/>
    <col min="11285" max="11285" width="8.59765625" style="286" customWidth="1"/>
    <col min="11286" max="11286" width="38.09765625" style="286" customWidth="1"/>
    <col min="11287" max="11287" width="9" style="286" customWidth="1"/>
    <col min="11288" max="11288" width="9.19921875" style="286" bestFit="1" customWidth="1"/>
    <col min="11289" max="11528" width="9" style="286" customWidth="1"/>
    <col min="11529" max="11529" width="12.3984375" style="286" bestFit="1" customWidth="1"/>
    <col min="11530" max="11530" width="12.19921875" style="286" customWidth="1"/>
    <col min="11531" max="11531" width="12.69921875" style="286" customWidth="1"/>
    <col min="11532" max="11535" width="12.19921875" style="286" customWidth="1"/>
    <col min="11536" max="11536" width="13.09765625" style="286" customWidth="1"/>
    <col min="11537" max="11537" width="13.19921875" style="286" customWidth="1"/>
    <col min="11538" max="11538" width="12.19921875" style="286" customWidth="1"/>
    <col min="11539" max="11539" width="10.09765625" style="286" customWidth="1"/>
    <col min="11540" max="11540" width="14.8984375" style="286" customWidth="1"/>
    <col min="11541" max="11541" width="8.59765625" style="286" customWidth="1"/>
    <col min="11542" max="11542" width="38.09765625" style="286" customWidth="1"/>
    <col min="11543" max="11543" width="9" style="286" customWidth="1"/>
    <col min="11544" max="11544" width="9.19921875" style="286" bestFit="1" customWidth="1"/>
    <col min="11545" max="11784" width="9" style="286" customWidth="1"/>
    <col min="11785" max="11785" width="12.3984375" style="286" bestFit="1" customWidth="1"/>
    <col min="11786" max="11786" width="12.19921875" style="286" customWidth="1"/>
    <col min="11787" max="11787" width="12.69921875" style="286" customWidth="1"/>
    <col min="11788" max="11791" width="12.19921875" style="286" customWidth="1"/>
    <col min="11792" max="11792" width="13.09765625" style="286" customWidth="1"/>
    <col min="11793" max="11793" width="13.19921875" style="286" customWidth="1"/>
    <col min="11794" max="11794" width="12.19921875" style="286" customWidth="1"/>
    <col min="11795" max="11795" width="10.09765625" style="286" customWidth="1"/>
    <col min="11796" max="11796" width="14.8984375" style="286" customWidth="1"/>
    <col min="11797" max="11797" width="8.59765625" style="286" customWidth="1"/>
    <col min="11798" max="11798" width="38.09765625" style="286" customWidth="1"/>
    <col min="11799" max="11799" width="9" style="286" customWidth="1"/>
    <col min="11800" max="11800" width="9.19921875" style="286" bestFit="1" customWidth="1"/>
    <col min="11801" max="12040" width="9" style="286" customWidth="1"/>
    <col min="12041" max="12041" width="12.3984375" style="286" bestFit="1" customWidth="1"/>
    <col min="12042" max="12042" width="12.19921875" style="286" customWidth="1"/>
    <col min="12043" max="12043" width="12.69921875" style="286" customWidth="1"/>
    <col min="12044" max="12047" width="12.19921875" style="286" customWidth="1"/>
    <col min="12048" max="12048" width="13.09765625" style="286" customWidth="1"/>
    <col min="12049" max="12049" width="13.19921875" style="286" customWidth="1"/>
    <col min="12050" max="12050" width="12.19921875" style="286" customWidth="1"/>
    <col min="12051" max="12051" width="10.09765625" style="286" customWidth="1"/>
    <col min="12052" max="12052" width="14.8984375" style="286" customWidth="1"/>
    <col min="12053" max="12053" width="8.59765625" style="286" customWidth="1"/>
    <col min="12054" max="12054" width="38.09765625" style="286" customWidth="1"/>
    <col min="12055" max="12055" width="9" style="286" customWidth="1"/>
    <col min="12056" max="12056" width="9.19921875" style="286" bestFit="1" customWidth="1"/>
    <col min="12057" max="12296" width="9" style="286" customWidth="1"/>
    <col min="12297" max="12297" width="12.3984375" style="286" bestFit="1" customWidth="1"/>
    <col min="12298" max="12298" width="12.19921875" style="286" customWidth="1"/>
    <col min="12299" max="12299" width="12.69921875" style="286" customWidth="1"/>
    <col min="12300" max="12303" width="12.19921875" style="286" customWidth="1"/>
    <col min="12304" max="12304" width="13.09765625" style="286" customWidth="1"/>
    <col min="12305" max="12305" width="13.19921875" style="286" customWidth="1"/>
    <col min="12306" max="12306" width="12.19921875" style="286" customWidth="1"/>
    <col min="12307" max="12307" width="10.09765625" style="286" customWidth="1"/>
    <col min="12308" max="12308" width="14.8984375" style="286" customWidth="1"/>
    <col min="12309" max="12309" width="8.59765625" style="286" customWidth="1"/>
    <col min="12310" max="12310" width="38.09765625" style="286" customWidth="1"/>
    <col min="12311" max="12311" width="9" style="286" customWidth="1"/>
    <col min="12312" max="12312" width="9.19921875" style="286" bestFit="1" customWidth="1"/>
    <col min="12313" max="12552" width="9" style="286" customWidth="1"/>
    <col min="12553" max="12553" width="12.3984375" style="286" bestFit="1" customWidth="1"/>
    <col min="12554" max="12554" width="12.19921875" style="286" customWidth="1"/>
    <col min="12555" max="12555" width="12.69921875" style="286" customWidth="1"/>
    <col min="12556" max="12559" width="12.19921875" style="286" customWidth="1"/>
    <col min="12560" max="12560" width="13.09765625" style="286" customWidth="1"/>
    <col min="12561" max="12561" width="13.19921875" style="286" customWidth="1"/>
    <col min="12562" max="12562" width="12.19921875" style="286" customWidth="1"/>
    <col min="12563" max="12563" width="10.09765625" style="286" customWidth="1"/>
    <col min="12564" max="12564" width="14.8984375" style="286" customWidth="1"/>
    <col min="12565" max="12565" width="8.59765625" style="286" customWidth="1"/>
    <col min="12566" max="12566" width="38.09765625" style="286" customWidth="1"/>
    <col min="12567" max="12567" width="9" style="286" customWidth="1"/>
    <col min="12568" max="12568" width="9.19921875" style="286" bestFit="1" customWidth="1"/>
    <col min="12569" max="12808" width="9" style="286" customWidth="1"/>
    <col min="12809" max="12809" width="12.3984375" style="286" bestFit="1" customWidth="1"/>
    <col min="12810" max="12810" width="12.19921875" style="286" customWidth="1"/>
    <col min="12811" max="12811" width="12.69921875" style="286" customWidth="1"/>
    <col min="12812" max="12815" width="12.19921875" style="286" customWidth="1"/>
    <col min="12816" max="12816" width="13.09765625" style="286" customWidth="1"/>
    <col min="12817" max="12817" width="13.19921875" style="286" customWidth="1"/>
    <col min="12818" max="12818" width="12.19921875" style="286" customWidth="1"/>
    <col min="12819" max="12819" width="10.09765625" style="286" customWidth="1"/>
    <col min="12820" max="12820" width="14.8984375" style="286" customWidth="1"/>
    <col min="12821" max="12821" width="8.59765625" style="286" customWidth="1"/>
    <col min="12822" max="12822" width="38.09765625" style="286" customWidth="1"/>
    <col min="12823" max="12823" width="9" style="286" customWidth="1"/>
    <col min="12824" max="12824" width="9.19921875" style="286" bestFit="1" customWidth="1"/>
    <col min="12825" max="13064" width="9" style="286" customWidth="1"/>
    <col min="13065" max="13065" width="12.3984375" style="286" bestFit="1" customWidth="1"/>
    <col min="13066" max="13066" width="12.19921875" style="286" customWidth="1"/>
    <col min="13067" max="13067" width="12.69921875" style="286" customWidth="1"/>
    <col min="13068" max="13071" width="12.19921875" style="286" customWidth="1"/>
    <col min="13072" max="13072" width="13.09765625" style="286" customWidth="1"/>
    <col min="13073" max="13073" width="13.19921875" style="286" customWidth="1"/>
    <col min="13074" max="13074" width="12.19921875" style="286" customWidth="1"/>
    <col min="13075" max="13075" width="10.09765625" style="286" customWidth="1"/>
    <col min="13076" max="13076" width="14.8984375" style="286" customWidth="1"/>
    <col min="13077" max="13077" width="8.59765625" style="286" customWidth="1"/>
    <col min="13078" max="13078" width="38.09765625" style="286" customWidth="1"/>
    <col min="13079" max="13079" width="9" style="286" customWidth="1"/>
    <col min="13080" max="13080" width="9.19921875" style="286" bestFit="1" customWidth="1"/>
    <col min="13081" max="13320" width="9" style="286" customWidth="1"/>
    <col min="13321" max="13321" width="12.3984375" style="286" bestFit="1" customWidth="1"/>
    <col min="13322" max="13322" width="12.19921875" style="286" customWidth="1"/>
    <col min="13323" max="13323" width="12.69921875" style="286" customWidth="1"/>
    <col min="13324" max="13327" width="12.19921875" style="286" customWidth="1"/>
    <col min="13328" max="13328" width="13.09765625" style="286" customWidth="1"/>
    <col min="13329" max="13329" width="13.19921875" style="286" customWidth="1"/>
    <col min="13330" max="13330" width="12.19921875" style="286" customWidth="1"/>
    <col min="13331" max="13331" width="10.09765625" style="286" customWidth="1"/>
    <col min="13332" max="13332" width="14.8984375" style="286" customWidth="1"/>
    <col min="13333" max="13333" width="8.59765625" style="286" customWidth="1"/>
    <col min="13334" max="13334" width="38.09765625" style="286" customWidth="1"/>
    <col min="13335" max="13335" width="9" style="286" customWidth="1"/>
    <col min="13336" max="13336" width="9.19921875" style="286" bestFit="1" customWidth="1"/>
    <col min="13337" max="13576" width="9" style="286" customWidth="1"/>
    <col min="13577" max="13577" width="12.3984375" style="286" bestFit="1" customWidth="1"/>
    <col min="13578" max="13578" width="12.19921875" style="286" customWidth="1"/>
    <col min="13579" max="13579" width="12.69921875" style="286" customWidth="1"/>
    <col min="13580" max="13583" width="12.19921875" style="286" customWidth="1"/>
    <col min="13584" max="13584" width="13.09765625" style="286" customWidth="1"/>
    <col min="13585" max="13585" width="13.19921875" style="286" customWidth="1"/>
    <col min="13586" max="13586" width="12.19921875" style="286" customWidth="1"/>
    <col min="13587" max="13587" width="10.09765625" style="286" customWidth="1"/>
    <col min="13588" max="13588" width="14.8984375" style="286" customWidth="1"/>
    <col min="13589" max="13589" width="8.59765625" style="286" customWidth="1"/>
    <col min="13590" max="13590" width="38.09765625" style="286" customWidth="1"/>
    <col min="13591" max="13591" width="9" style="286" customWidth="1"/>
    <col min="13592" max="13592" width="9.19921875" style="286" bestFit="1" customWidth="1"/>
    <col min="13593" max="13832" width="9" style="286" customWidth="1"/>
    <col min="13833" max="13833" width="12.3984375" style="286" bestFit="1" customWidth="1"/>
    <col min="13834" max="13834" width="12.19921875" style="286" customWidth="1"/>
    <col min="13835" max="13835" width="12.69921875" style="286" customWidth="1"/>
    <col min="13836" max="13839" width="12.19921875" style="286" customWidth="1"/>
    <col min="13840" max="13840" width="13.09765625" style="286" customWidth="1"/>
    <col min="13841" max="13841" width="13.19921875" style="286" customWidth="1"/>
    <col min="13842" max="13842" width="12.19921875" style="286" customWidth="1"/>
    <col min="13843" max="13843" width="10.09765625" style="286" customWidth="1"/>
    <col min="13844" max="13844" width="14.8984375" style="286" customWidth="1"/>
    <col min="13845" max="13845" width="8.59765625" style="286" customWidth="1"/>
    <col min="13846" max="13846" width="38.09765625" style="286" customWidth="1"/>
    <col min="13847" max="13847" width="9" style="286" customWidth="1"/>
    <col min="13848" max="13848" width="9.19921875" style="286" bestFit="1" customWidth="1"/>
    <col min="13849" max="14088" width="9" style="286" customWidth="1"/>
    <col min="14089" max="14089" width="12.3984375" style="286" bestFit="1" customWidth="1"/>
    <col min="14090" max="14090" width="12.19921875" style="286" customWidth="1"/>
    <col min="14091" max="14091" width="12.69921875" style="286" customWidth="1"/>
    <col min="14092" max="14095" width="12.19921875" style="286" customWidth="1"/>
    <col min="14096" max="14096" width="13.09765625" style="286" customWidth="1"/>
    <col min="14097" max="14097" width="13.19921875" style="286" customWidth="1"/>
    <col min="14098" max="14098" width="12.19921875" style="286" customWidth="1"/>
    <col min="14099" max="14099" width="10.09765625" style="286" customWidth="1"/>
    <col min="14100" max="14100" width="14.8984375" style="286" customWidth="1"/>
    <col min="14101" max="14101" width="8.59765625" style="286" customWidth="1"/>
    <col min="14102" max="14102" width="38.09765625" style="286" customWidth="1"/>
    <col min="14103" max="14103" width="9" style="286" customWidth="1"/>
    <col min="14104" max="14104" width="9.19921875" style="286" bestFit="1" customWidth="1"/>
    <col min="14105" max="14344" width="9" style="286" customWidth="1"/>
    <col min="14345" max="14345" width="12.3984375" style="286" bestFit="1" customWidth="1"/>
    <col min="14346" max="14346" width="12.19921875" style="286" customWidth="1"/>
    <col min="14347" max="14347" width="12.69921875" style="286" customWidth="1"/>
    <col min="14348" max="14351" width="12.19921875" style="286" customWidth="1"/>
    <col min="14352" max="14352" width="13.09765625" style="286" customWidth="1"/>
    <col min="14353" max="14353" width="13.19921875" style="286" customWidth="1"/>
    <col min="14354" max="14354" width="12.19921875" style="286" customWidth="1"/>
    <col min="14355" max="14355" width="10.09765625" style="286" customWidth="1"/>
    <col min="14356" max="14356" width="14.8984375" style="286" customWidth="1"/>
    <col min="14357" max="14357" width="8.59765625" style="286" customWidth="1"/>
    <col min="14358" max="14358" width="38.09765625" style="286" customWidth="1"/>
    <col min="14359" max="14359" width="9" style="286" customWidth="1"/>
    <col min="14360" max="14360" width="9.19921875" style="286" bestFit="1" customWidth="1"/>
    <col min="14361" max="14600" width="9" style="286" customWidth="1"/>
    <col min="14601" max="14601" width="12.3984375" style="286" bestFit="1" customWidth="1"/>
    <col min="14602" max="14602" width="12.19921875" style="286" customWidth="1"/>
    <col min="14603" max="14603" width="12.69921875" style="286" customWidth="1"/>
    <col min="14604" max="14607" width="12.19921875" style="286" customWidth="1"/>
    <col min="14608" max="14608" width="13.09765625" style="286" customWidth="1"/>
    <col min="14609" max="14609" width="13.19921875" style="286" customWidth="1"/>
    <col min="14610" max="14610" width="12.19921875" style="286" customWidth="1"/>
    <col min="14611" max="14611" width="10.09765625" style="286" customWidth="1"/>
    <col min="14612" max="14612" width="14.8984375" style="286" customWidth="1"/>
    <col min="14613" max="14613" width="8.59765625" style="286" customWidth="1"/>
    <col min="14614" max="14614" width="38.09765625" style="286" customWidth="1"/>
    <col min="14615" max="14615" width="9" style="286" customWidth="1"/>
    <col min="14616" max="14616" width="9.19921875" style="286" bestFit="1" customWidth="1"/>
    <col min="14617" max="14856" width="9" style="286" customWidth="1"/>
    <col min="14857" max="14857" width="12.3984375" style="286" bestFit="1" customWidth="1"/>
    <col min="14858" max="14858" width="12.19921875" style="286" customWidth="1"/>
    <col min="14859" max="14859" width="12.69921875" style="286" customWidth="1"/>
    <col min="14860" max="14863" width="12.19921875" style="286" customWidth="1"/>
    <col min="14864" max="14864" width="13.09765625" style="286" customWidth="1"/>
    <col min="14865" max="14865" width="13.19921875" style="286" customWidth="1"/>
    <col min="14866" max="14866" width="12.19921875" style="286" customWidth="1"/>
    <col min="14867" max="14867" width="10.09765625" style="286" customWidth="1"/>
    <col min="14868" max="14868" width="14.8984375" style="286" customWidth="1"/>
    <col min="14869" max="14869" width="8.59765625" style="286" customWidth="1"/>
    <col min="14870" max="14870" width="38.09765625" style="286" customWidth="1"/>
    <col min="14871" max="14871" width="9" style="286" customWidth="1"/>
    <col min="14872" max="14872" width="9.19921875" style="286" bestFit="1" customWidth="1"/>
    <col min="14873" max="15112" width="9" style="286" customWidth="1"/>
    <col min="15113" max="15113" width="12.3984375" style="286" bestFit="1" customWidth="1"/>
    <col min="15114" max="15114" width="12.19921875" style="286" customWidth="1"/>
    <col min="15115" max="15115" width="12.69921875" style="286" customWidth="1"/>
    <col min="15116" max="15119" width="12.19921875" style="286" customWidth="1"/>
    <col min="15120" max="15120" width="13.09765625" style="286" customWidth="1"/>
    <col min="15121" max="15121" width="13.19921875" style="286" customWidth="1"/>
    <col min="15122" max="15122" width="12.19921875" style="286" customWidth="1"/>
    <col min="15123" max="15123" width="10.09765625" style="286" customWidth="1"/>
    <col min="15124" max="15124" width="14.8984375" style="286" customWidth="1"/>
    <col min="15125" max="15125" width="8.59765625" style="286" customWidth="1"/>
    <col min="15126" max="15126" width="38.09765625" style="286" customWidth="1"/>
    <col min="15127" max="15127" width="9" style="286" customWidth="1"/>
    <col min="15128" max="15128" width="9.19921875" style="286" bestFit="1" customWidth="1"/>
    <col min="15129" max="15368" width="9" style="286" customWidth="1"/>
    <col min="15369" max="15369" width="12.3984375" style="286" bestFit="1" customWidth="1"/>
    <col min="15370" max="15370" width="12.19921875" style="286" customWidth="1"/>
    <col min="15371" max="15371" width="12.69921875" style="286" customWidth="1"/>
    <col min="15372" max="15375" width="12.19921875" style="286" customWidth="1"/>
    <col min="15376" max="15376" width="13.09765625" style="286" customWidth="1"/>
    <col min="15377" max="15377" width="13.19921875" style="286" customWidth="1"/>
    <col min="15378" max="15378" width="12.19921875" style="286" customWidth="1"/>
    <col min="15379" max="15379" width="10.09765625" style="286" customWidth="1"/>
    <col min="15380" max="15380" width="14.8984375" style="286" customWidth="1"/>
    <col min="15381" max="15381" width="8.59765625" style="286" customWidth="1"/>
    <col min="15382" max="15382" width="38.09765625" style="286" customWidth="1"/>
    <col min="15383" max="15383" width="9" style="286" customWidth="1"/>
    <col min="15384" max="15384" width="9.19921875" style="286" bestFit="1" customWidth="1"/>
    <col min="15385" max="15624" width="9" style="286" customWidth="1"/>
    <col min="15625" max="15625" width="12.3984375" style="286" bestFit="1" customWidth="1"/>
    <col min="15626" max="15626" width="12.19921875" style="286" customWidth="1"/>
    <col min="15627" max="15627" width="12.69921875" style="286" customWidth="1"/>
    <col min="15628" max="15631" width="12.19921875" style="286" customWidth="1"/>
    <col min="15632" max="15632" width="13.09765625" style="286" customWidth="1"/>
    <col min="15633" max="15633" width="13.19921875" style="286" customWidth="1"/>
    <col min="15634" max="15634" width="12.19921875" style="286" customWidth="1"/>
    <col min="15635" max="15635" width="10.09765625" style="286" customWidth="1"/>
    <col min="15636" max="15636" width="14.8984375" style="286" customWidth="1"/>
    <col min="15637" max="15637" width="8.59765625" style="286" customWidth="1"/>
    <col min="15638" max="15638" width="38.09765625" style="286" customWidth="1"/>
    <col min="15639" max="15639" width="9" style="286" customWidth="1"/>
    <col min="15640" max="15640" width="9.19921875" style="286" bestFit="1" customWidth="1"/>
    <col min="15641" max="15880" width="9" style="286" customWidth="1"/>
    <col min="15881" max="15881" width="12.3984375" style="286" bestFit="1" customWidth="1"/>
    <col min="15882" max="15882" width="12.19921875" style="286" customWidth="1"/>
    <col min="15883" max="15883" width="12.69921875" style="286" customWidth="1"/>
    <col min="15884" max="15887" width="12.19921875" style="286" customWidth="1"/>
    <col min="15888" max="15888" width="13.09765625" style="286" customWidth="1"/>
    <col min="15889" max="15889" width="13.19921875" style="286" customWidth="1"/>
    <col min="15890" max="15890" width="12.19921875" style="286" customWidth="1"/>
    <col min="15891" max="15891" width="10.09765625" style="286" customWidth="1"/>
    <col min="15892" max="15892" width="14.8984375" style="286" customWidth="1"/>
    <col min="15893" max="15893" width="8.59765625" style="286" customWidth="1"/>
    <col min="15894" max="15894" width="38.09765625" style="286" customWidth="1"/>
    <col min="15895" max="15895" width="9" style="286" customWidth="1"/>
    <col min="15896" max="15896" width="9.19921875" style="286" bestFit="1" customWidth="1"/>
    <col min="15897" max="16136" width="9" style="286" customWidth="1"/>
    <col min="16137" max="16137" width="12.3984375" style="286" bestFit="1" customWidth="1"/>
    <col min="16138" max="16138" width="12.19921875" style="286" customWidth="1"/>
    <col min="16139" max="16139" width="12.69921875" style="286" customWidth="1"/>
    <col min="16140" max="16143" width="12.19921875" style="286" customWidth="1"/>
    <col min="16144" max="16144" width="13.09765625" style="286" customWidth="1"/>
    <col min="16145" max="16145" width="13.19921875" style="286" customWidth="1"/>
    <col min="16146" max="16146" width="12.19921875" style="286" customWidth="1"/>
    <col min="16147" max="16147" width="10.09765625" style="286" customWidth="1"/>
    <col min="16148" max="16148" width="14.8984375" style="286" customWidth="1"/>
    <col min="16149" max="16149" width="8.59765625" style="286" customWidth="1"/>
    <col min="16150" max="16150" width="38.09765625" style="286" customWidth="1"/>
    <col min="16151" max="16151" width="9" style="286" customWidth="1"/>
    <col min="16152" max="16152" width="9.19921875" style="286" bestFit="1" customWidth="1"/>
    <col min="16153" max="16382" width="9" style="286" customWidth="1"/>
    <col min="16383" max="16384" width="8.796875" style="286" customWidth="1"/>
  </cols>
  <sheetData>
    <row r="1" spans="1:25" s="378" customFormat="1" ht="32.25" customHeight="1">
      <c r="A1" s="386"/>
      <c r="B1" s="407"/>
      <c r="R1" s="531" t="s">
        <v>118</v>
      </c>
      <c r="S1" s="541">
        <f>'2（収支報告書)'!B1</f>
        <v>0</v>
      </c>
      <c r="T1" s="562"/>
      <c r="U1" s="576"/>
      <c r="V1" s="576"/>
      <c r="W1" s="576"/>
      <c r="X1" s="576"/>
      <c r="Y1" s="617"/>
    </row>
    <row r="2" spans="1:25" s="290" customFormat="1" ht="28.8" customHeight="1">
      <c r="A2" s="387"/>
      <c r="B2" s="387"/>
      <c r="C2" s="387"/>
      <c r="D2" s="456" t="s">
        <v>364</v>
      </c>
      <c r="E2" s="456"/>
      <c r="F2" s="487">
        <f>'2（収支報告書)'!A9</f>
        <v>7</v>
      </c>
      <c r="G2" s="503" t="s">
        <v>739</v>
      </c>
      <c r="H2" s="503"/>
      <c r="I2" s="503"/>
      <c r="J2" s="503"/>
      <c r="K2" s="503"/>
      <c r="L2" s="503"/>
      <c r="M2" s="503"/>
      <c r="N2" s="503"/>
      <c r="O2" s="503"/>
      <c r="P2" s="503"/>
      <c r="Q2" s="503"/>
      <c r="R2" s="503"/>
      <c r="S2" s="542"/>
      <c r="T2" s="563"/>
      <c r="U2" s="577"/>
      <c r="V2" s="577"/>
      <c r="W2" s="577"/>
      <c r="X2" s="577"/>
      <c r="Y2" s="618"/>
    </row>
    <row r="3" spans="1:25" s="378" customFormat="1" ht="27.6" customHeight="1">
      <c r="A3" s="387"/>
      <c r="B3" s="387"/>
      <c r="C3" s="387"/>
      <c r="F3" s="488"/>
      <c r="G3" s="488"/>
      <c r="H3" s="488"/>
      <c r="O3" s="512" t="s">
        <v>707</v>
      </c>
      <c r="P3" s="512"/>
      <c r="Q3" s="512"/>
      <c r="R3" s="512"/>
      <c r="S3" s="543"/>
      <c r="T3" s="543"/>
      <c r="U3" s="576"/>
      <c r="V3" s="576"/>
      <c r="W3" s="576"/>
      <c r="X3" s="576"/>
      <c r="Y3" s="617"/>
    </row>
    <row r="4" spans="1:25" s="378" customFormat="1" ht="27.75" customHeight="1">
      <c r="A4" s="387"/>
      <c r="B4" s="387"/>
      <c r="C4" s="387"/>
      <c r="D4" s="457"/>
      <c r="L4" s="510" t="s">
        <v>261</v>
      </c>
      <c r="M4" s="511">
        <f>'2（収支報告書)'!E6</f>
        <v>0</v>
      </c>
      <c r="N4" s="511"/>
      <c r="O4" s="511"/>
      <c r="P4" s="511"/>
      <c r="Q4" s="511"/>
      <c r="R4" s="511"/>
      <c r="S4" s="511"/>
      <c r="T4" s="564"/>
      <c r="U4" s="576"/>
      <c r="V4" s="576"/>
      <c r="W4" s="576"/>
      <c r="X4" s="576"/>
      <c r="Y4" s="617"/>
    </row>
    <row r="5" spans="1:25" ht="11.25" customHeight="1">
      <c r="R5" s="376"/>
      <c r="U5" s="578"/>
    </row>
    <row r="6" spans="1:25" s="379" customFormat="1" ht="19.5" customHeight="1">
      <c r="A6" s="388" t="s">
        <v>14</v>
      </c>
      <c r="B6" s="408" t="s">
        <v>33</v>
      </c>
      <c r="C6" s="431" t="s">
        <v>708</v>
      </c>
      <c r="D6" s="458" t="s">
        <v>25</v>
      </c>
      <c r="E6" s="469"/>
      <c r="F6" s="469"/>
      <c r="G6" s="469"/>
      <c r="H6" s="469"/>
      <c r="I6" s="469"/>
      <c r="J6" s="469"/>
      <c r="K6" s="469"/>
      <c r="L6" s="469"/>
      <c r="M6" s="469"/>
      <c r="N6" s="469"/>
      <c r="O6" s="469"/>
      <c r="P6" s="469"/>
      <c r="Q6" s="513"/>
      <c r="R6" s="532" t="s">
        <v>31</v>
      </c>
      <c r="S6" s="532" t="s">
        <v>32</v>
      </c>
      <c r="T6" s="565" t="s">
        <v>3</v>
      </c>
      <c r="U6" s="579" t="s">
        <v>690</v>
      </c>
      <c r="V6" s="593"/>
      <c r="W6" s="593"/>
      <c r="X6" s="607"/>
      <c r="Y6" s="619" t="s">
        <v>296</v>
      </c>
    </row>
    <row r="7" spans="1:25" s="379" customFormat="1" ht="19.5" customHeight="1">
      <c r="A7" s="389"/>
      <c r="B7" s="408"/>
      <c r="C7" s="432"/>
      <c r="D7" s="431" t="s">
        <v>47</v>
      </c>
      <c r="E7" s="458" t="s">
        <v>125</v>
      </c>
      <c r="F7" s="469"/>
      <c r="G7" s="469"/>
      <c r="H7" s="469"/>
      <c r="I7" s="469"/>
      <c r="J7" s="469"/>
      <c r="K7" s="469"/>
      <c r="L7" s="469"/>
      <c r="M7" s="469"/>
      <c r="N7" s="469"/>
      <c r="O7" s="469"/>
      <c r="P7" s="469"/>
      <c r="Q7" s="513"/>
      <c r="R7" s="532"/>
      <c r="S7" s="532"/>
      <c r="T7" s="566"/>
      <c r="U7" s="580"/>
      <c r="V7" s="594"/>
      <c r="W7" s="594"/>
      <c r="X7" s="608"/>
      <c r="Y7" s="620"/>
    </row>
    <row r="8" spans="1:25" s="378" customFormat="1" ht="81">
      <c r="A8" s="389"/>
      <c r="B8" s="409"/>
      <c r="C8" s="433"/>
      <c r="D8" s="433"/>
      <c r="E8" s="470" t="s">
        <v>551</v>
      </c>
      <c r="F8" s="489" t="s">
        <v>552</v>
      </c>
      <c r="G8" s="489" t="s">
        <v>553</v>
      </c>
      <c r="H8" s="489" t="s">
        <v>436</v>
      </c>
      <c r="I8" s="489" t="s">
        <v>120</v>
      </c>
      <c r="J8" s="489" t="s">
        <v>205</v>
      </c>
      <c r="K8" s="489" t="s">
        <v>554</v>
      </c>
      <c r="L8" s="489" t="s">
        <v>499</v>
      </c>
      <c r="M8" s="489" t="s">
        <v>556</v>
      </c>
      <c r="N8" s="489" t="s">
        <v>352</v>
      </c>
      <c r="O8" s="489" t="s">
        <v>451</v>
      </c>
      <c r="P8" s="489" t="s">
        <v>559</v>
      </c>
      <c r="Q8" s="514" t="s">
        <v>561</v>
      </c>
      <c r="R8" s="533"/>
      <c r="S8" s="532"/>
      <c r="T8" s="567"/>
      <c r="U8" s="581" t="s">
        <v>691</v>
      </c>
      <c r="V8" s="595" t="s">
        <v>590</v>
      </c>
      <c r="W8" s="595" t="s">
        <v>74</v>
      </c>
      <c r="X8" s="609" t="s">
        <v>20</v>
      </c>
      <c r="Y8" s="620"/>
    </row>
    <row r="9" spans="1:25" s="380" customFormat="1" ht="30" customHeight="1">
      <c r="A9" s="390">
        <v>45748</v>
      </c>
      <c r="B9" s="410" t="s">
        <v>687</v>
      </c>
      <c r="C9" s="434"/>
      <c r="D9" s="434"/>
      <c r="E9" s="471"/>
      <c r="F9" s="490"/>
      <c r="G9" s="490"/>
      <c r="H9" s="490"/>
      <c r="I9" s="490"/>
      <c r="J9" s="490"/>
      <c r="K9" s="490"/>
      <c r="L9" s="490"/>
      <c r="M9" s="490"/>
      <c r="N9" s="490"/>
      <c r="O9" s="490"/>
      <c r="P9" s="490"/>
      <c r="Q9" s="515"/>
      <c r="R9" s="534">
        <v>0</v>
      </c>
      <c r="S9" s="544"/>
      <c r="T9" s="568"/>
      <c r="U9" s="582"/>
      <c r="V9" s="596"/>
      <c r="W9" s="602"/>
      <c r="X9" s="610"/>
      <c r="Y9" s="621">
        <f>MONTH('４（金銭出納簿・今年度）'!$A9)</f>
        <v>4</v>
      </c>
    </row>
    <row r="10" spans="1:25" s="380" customFormat="1" ht="30" customHeight="1">
      <c r="A10" s="391">
        <v>45748</v>
      </c>
      <c r="B10" s="411" t="s">
        <v>607</v>
      </c>
      <c r="C10" s="435"/>
      <c r="D10" s="435"/>
      <c r="E10" s="472"/>
      <c r="F10" s="491"/>
      <c r="G10" s="491"/>
      <c r="H10" s="491"/>
      <c r="I10" s="491"/>
      <c r="J10" s="491"/>
      <c r="K10" s="491"/>
      <c r="L10" s="491"/>
      <c r="M10" s="491"/>
      <c r="N10" s="491"/>
      <c r="O10" s="491"/>
      <c r="P10" s="491"/>
      <c r="Q10" s="516"/>
      <c r="R10" s="535"/>
      <c r="S10" s="545"/>
      <c r="T10" s="569"/>
      <c r="U10" s="583"/>
      <c r="V10" s="597"/>
      <c r="W10" s="597"/>
      <c r="X10" s="611"/>
      <c r="Y10" s="622">
        <f>MONTH('４（金銭出納簿・今年度）'!$A10)</f>
        <v>4</v>
      </c>
    </row>
    <row r="11" spans="1:25" s="381" customFormat="1" ht="30" customHeight="1">
      <c r="A11" s="392"/>
      <c r="B11" s="412"/>
      <c r="C11" s="436"/>
      <c r="D11" s="459"/>
      <c r="E11" s="473"/>
      <c r="F11" s="492"/>
      <c r="G11" s="492"/>
      <c r="H11" s="492"/>
      <c r="I11" s="492"/>
      <c r="J11" s="492"/>
      <c r="K11" s="492"/>
      <c r="L11" s="492"/>
      <c r="M11" s="492"/>
      <c r="N11" s="492"/>
      <c r="O11" s="492"/>
      <c r="P11" s="492"/>
      <c r="Q11" s="517"/>
      <c r="R11" s="440">
        <f>+R9+R10+C11-SUM(D11:Q11)</f>
        <v>0</v>
      </c>
      <c r="S11" s="546"/>
      <c r="T11" s="546"/>
      <c r="U11" s="584"/>
      <c r="V11" s="598"/>
      <c r="W11" s="603"/>
      <c r="X11" s="612"/>
      <c r="Y11" s="623">
        <f>MONTH('４（金銭出納簿・今年度）'!$A11)</f>
        <v>1</v>
      </c>
    </row>
    <row r="12" spans="1:25" s="381" customFormat="1" ht="30" customHeight="1">
      <c r="A12" s="393"/>
      <c r="B12" s="413"/>
      <c r="C12" s="437"/>
      <c r="D12" s="460"/>
      <c r="E12" s="474"/>
      <c r="F12" s="493"/>
      <c r="G12" s="493"/>
      <c r="H12" s="493"/>
      <c r="I12" s="493"/>
      <c r="J12" s="493"/>
      <c r="K12" s="493"/>
      <c r="L12" s="493"/>
      <c r="M12" s="493"/>
      <c r="N12" s="493"/>
      <c r="O12" s="493"/>
      <c r="P12" s="493"/>
      <c r="Q12" s="518"/>
      <c r="R12" s="536">
        <f t="shared" ref="R12:R75" si="0">+R11+C12-SUM(D12:Q12)</f>
        <v>0</v>
      </c>
      <c r="S12" s="547"/>
      <c r="T12" s="547"/>
      <c r="U12" s="585"/>
      <c r="V12" s="599"/>
      <c r="W12" s="604"/>
      <c r="X12" s="613"/>
      <c r="Y12" s="624">
        <f>MONTH('４（金銭出納簿・今年度）'!$A12)</f>
        <v>1</v>
      </c>
    </row>
    <row r="13" spans="1:25" s="381" customFormat="1" ht="30" customHeight="1">
      <c r="A13" s="393"/>
      <c r="B13" s="413"/>
      <c r="C13" s="437"/>
      <c r="D13" s="460"/>
      <c r="E13" s="474"/>
      <c r="F13" s="493"/>
      <c r="G13" s="493"/>
      <c r="H13" s="493"/>
      <c r="I13" s="493"/>
      <c r="J13" s="493"/>
      <c r="K13" s="493"/>
      <c r="L13" s="493"/>
      <c r="M13" s="493"/>
      <c r="N13" s="493"/>
      <c r="O13" s="493"/>
      <c r="P13" s="493"/>
      <c r="Q13" s="518"/>
      <c r="R13" s="536">
        <f t="shared" si="0"/>
        <v>0</v>
      </c>
      <c r="S13" s="547"/>
      <c r="T13" s="547"/>
      <c r="U13" s="585"/>
      <c r="V13" s="599"/>
      <c r="W13" s="604"/>
      <c r="X13" s="613"/>
      <c r="Y13" s="624">
        <f>MONTH('４（金銭出納簿・今年度）'!$A13)</f>
        <v>1</v>
      </c>
    </row>
    <row r="14" spans="1:25" s="381" customFormat="1" ht="30" customHeight="1">
      <c r="A14" s="393"/>
      <c r="B14" s="413"/>
      <c r="C14" s="437"/>
      <c r="D14" s="460"/>
      <c r="E14" s="474"/>
      <c r="F14" s="493"/>
      <c r="G14" s="493"/>
      <c r="H14" s="493"/>
      <c r="I14" s="493"/>
      <c r="J14" s="493"/>
      <c r="K14" s="493"/>
      <c r="L14" s="493"/>
      <c r="M14" s="493"/>
      <c r="N14" s="493"/>
      <c r="O14" s="493"/>
      <c r="P14" s="493"/>
      <c r="Q14" s="518"/>
      <c r="R14" s="536">
        <f t="shared" si="0"/>
        <v>0</v>
      </c>
      <c r="S14" s="547"/>
      <c r="T14" s="547"/>
      <c r="U14" s="585"/>
      <c r="V14" s="599"/>
      <c r="W14" s="604"/>
      <c r="X14" s="613"/>
      <c r="Y14" s="624">
        <f>MONTH('４（金銭出納簿・今年度）'!$A14)</f>
        <v>1</v>
      </c>
    </row>
    <row r="15" spans="1:25" s="381" customFormat="1" ht="30" customHeight="1">
      <c r="A15" s="393"/>
      <c r="B15" s="413"/>
      <c r="C15" s="437"/>
      <c r="D15" s="460"/>
      <c r="E15" s="474"/>
      <c r="F15" s="493"/>
      <c r="G15" s="493"/>
      <c r="H15" s="493"/>
      <c r="I15" s="493"/>
      <c r="J15" s="493"/>
      <c r="K15" s="493"/>
      <c r="L15" s="493"/>
      <c r="M15" s="493"/>
      <c r="N15" s="493"/>
      <c r="O15" s="493"/>
      <c r="P15" s="493"/>
      <c r="Q15" s="518"/>
      <c r="R15" s="536">
        <f t="shared" si="0"/>
        <v>0</v>
      </c>
      <c r="S15" s="547"/>
      <c r="T15" s="547"/>
      <c r="U15" s="585"/>
      <c r="V15" s="599"/>
      <c r="W15" s="604"/>
      <c r="X15" s="613"/>
      <c r="Y15" s="624">
        <f>MONTH('４（金銭出納簿・今年度）'!$A15)</f>
        <v>1</v>
      </c>
    </row>
    <row r="16" spans="1:25" s="381" customFormat="1" ht="30" customHeight="1">
      <c r="A16" s="393"/>
      <c r="B16" s="413"/>
      <c r="C16" s="437"/>
      <c r="D16" s="460"/>
      <c r="E16" s="474"/>
      <c r="F16" s="493"/>
      <c r="G16" s="493"/>
      <c r="H16" s="493"/>
      <c r="I16" s="493"/>
      <c r="J16" s="493"/>
      <c r="K16" s="493"/>
      <c r="L16" s="493"/>
      <c r="M16" s="493"/>
      <c r="N16" s="493"/>
      <c r="O16" s="493"/>
      <c r="P16" s="493"/>
      <c r="Q16" s="518"/>
      <c r="R16" s="536">
        <f t="shared" si="0"/>
        <v>0</v>
      </c>
      <c r="S16" s="547"/>
      <c r="T16" s="547"/>
      <c r="U16" s="585"/>
      <c r="V16" s="599"/>
      <c r="W16" s="604"/>
      <c r="X16" s="613"/>
      <c r="Y16" s="624">
        <f>MONTH('４（金銭出納簿・今年度）'!$A16)</f>
        <v>1</v>
      </c>
    </row>
    <row r="17" spans="1:25" s="381" customFormat="1" ht="30" customHeight="1">
      <c r="A17" s="393"/>
      <c r="B17" s="413"/>
      <c r="C17" s="437"/>
      <c r="D17" s="460"/>
      <c r="E17" s="474"/>
      <c r="F17" s="493"/>
      <c r="G17" s="493"/>
      <c r="H17" s="493"/>
      <c r="I17" s="493"/>
      <c r="J17" s="493"/>
      <c r="K17" s="493"/>
      <c r="L17" s="493"/>
      <c r="M17" s="493"/>
      <c r="N17" s="493"/>
      <c r="O17" s="493"/>
      <c r="P17" s="493"/>
      <c r="Q17" s="518"/>
      <c r="R17" s="536">
        <f t="shared" si="0"/>
        <v>0</v>
      </c>
      <c r="S17" s="547"/>
      <c r="T17" s="547"/>
      <c r="U17" s="585"/>
      <c r="V17" s="599"/>
      <c r="W17" s="604"/>
      <c r="X17" s="613"/>
      <c r="Y17" s="624">
        <f>MONTH('４（金銭出納簿・今年度）'!$A17)</f>
        <v>1</v>
      </c>
    </row>
    <row r="18" spans="1:25" s="381" customFormat="1" ht="30" customHeight="1">
      <c r="A18" s="393"/>
      <c r="B18" s="413"/>
      <c r="C18" s="437"/>
      <c r="D18" s="460"/>
      <c r="E18" s="474"/>
      <c r="F18" s="493"/>
      <c r="G18" s="493"/>
      <c r="H18" s="493"/>
      <c r="I18" s="493"/>
      <c r="J18" s="493"/>
      <c r="K18" s="493"/>
      <c r="L18" s="493"/>
      <c r="M18" s="493"/>
      <c r="N18" s="493"/>
      <c r="O18" s="493"/>
      <c r="P18" s="493"/>
      <c r="Q18" s="518"/>
      <c r="R18" s="536">
        <f t="shared" si="0"/>
        <v>0</v>
      </c>
      <c r="S18" s="547"/>
      <c r="T18" s="547"/>
      <c r="U18" s="585"/>
      <c r="V18" s="599"/>
      <c r="W18" s="604"/>
      <c r="X18" s="613"/>
      <c r="Y18" s="624">
        <f>MONTH('４（金銭出納簿・今年度）'!$A18)</f>
        <v>1</v>
      </c>
    </row>
    <row r="19" spans="1:25" s="381" customFormat="1" ht="30" customHeight="1">
      <c r="A19" s="394"/>
      <c r="B19" s="414"/>
      <c r="C19" s="438"/>
      <c r="D19" s="461"/>
      <c r="E19" s="475"/>
      <c r="F19" s="494"/>
      <c r="G19" s="494"/>
      <c r="H19" s="494"/>
      <c r="I19" s="494"/>
      <c r="J19" s="494"/>
      <c r="K19" s="494"/>
      <c r="L19" s="493"/>
      <c r="M19" s="494"/>
      <c r="N19" s="494"/>
      <c r="O19" s="494"/>
      <c r="P19" s="494"/>
      <c r="Q19" s="519"/>
      <c r="R19" s="536">
        <f t="shared" si="0"/>
        <v>0</v>
      </c>
      <c r="S19" s="548"/>
      <c r="T19" s="548"/>
      <c r="U19" s="585"/>
      <c r="V19" s="599"/>
      <c r="W19" s="604"/>
      <c r="X19" s="613"/>
      <c r="Y19" s="624">
        <f>MONTH('４（金銭出納簿・今年度）'!$A19)</f>
        <v>1</v>
      </c>
    </row>
    <row r="20" spans="1:25" s="382" customFormat="1" ht="30" customHeight="1">
      <c r="A20" s="393"/>
      <c r="B20" s="413"/>
      <c r="C20" s="437"/>
      <c r="D20" s="461"/>
      <c r="E20" s="475"/>
      <c r="F20" s="494"/>
      <c r="G20" s="494"/>
      <c r="H20" s="494"/>
      <c r="I20" s="494"/>
      <c r="J20" s="494"/>
      <c r="K20" s="494"/>
      <c r="L20" s="494"/>
      <c r="M20" s="493"/>
      <c r="N20" s="494"/>
      <c r="O20" s="494"/>
      <c r="P20" s="494"/>
      <c r="Q20" s="519"/>
      <c r="R20" s="536">
        <f t="shared" si="0"/>
        <v>0</v>
      </c>
      <c r="S20" s="548"/>
      <c r="T20" s="548"/>
      <c r="U20" s="585"/>
      <c r="V20" s="599"/>
      <c r="W20" s="604"/>
      <c r="X20" s="613"/>
      <c r="Y20" s="624">
        <f>MONTH('４（金銭出納簿・今年度）'!$A20)</f>
        <v>1</v>
      </c>
    </row>
    <row r="21" spans="1:25" s="382" customFormat="1" ht="30" customHeight="1">
      <c r="A21" s="393"/>
      <c r="B21" s="413"/>
      <c r="C21" s="437"/>
      <c r="D21" s="461"/>
      <c r="E21" s="475"/>
      <c r="F21" s="494"/>
      <c r="G21" s="494"/>
      <c r="H21" s="494"/>
      <c r="I21" s="494"/>
      <c r="J21" s="494"/>
      <c r="K21" s="494"/>
      <c r="L21" s="494"/>
      <c r="M21" s="494"/>
      <c r="N21" s="493"/>
      <c r="O21" s="494"/>
      <c r="P21" s="494"/>
      <c r="Q21" s="519"/>
      <c r="R21" s="536">
        <f t="shared" si="0"/>
        <v>0</v>
      </c>
      <c r="S21" s="548"/>
      <c r="T21" s="548"/>
      <c r="U21" s="585"/>
      <c r="V21" s="599"/>
      <c r="W21" s="604"/>
      <c r="X21" s="613"/>
      <c r="Y21" s="624">
        <f>MONTH('４（金銭出納簿・今年度）'!$A21)</f>
        <v>1</v>
      </c>
    </row>
    <row r="22" spans="1:25" s="382" customFormat="1" ht="30" customHeight="1">
      <c r="A22" s="393"/>
      <c r="B22" s="413"/>
      <c r="C22" s="437"/>
      <c r="D22" s="461"/>
      <c r="E22" s="475"/>
      <c r="F22" s="494"/>
      <c r="G22" s="494"/>
      <c r="H22" s="494"/>
      <c r="I22" s="494"/>
      <c r="J22" s="494"/>
      <c r="K22" s="494"/>
      <c r="L22" s="494"/>
      <c r="M22" s="494"/>
      <c r="N22" s="494"/>
      <c r="O22" s="494"/>
      <c r="P22" s="494"/>
      <c r="Q22" s="519"/>
      <c r="R22" s="536">
        <f t="shared" si="0"/>
        <v>0</v>
      </c>
      <c r="S22" s="548"/>
      <c r="T22" s="548"/>
      <c r="U22" s="585"/>
      <c r="V22" s="599"/>
      <c r="W22" s="604"/>
      <c r="X22" s="613"/>
      <c r="Y22" s="624">
        <f>MONTH('４（金銭出納簿・今年度）'!$A22)</f>
        <v>1</v>
      </c>
    </row>
    <row r="23" spans="1:25" s="382" customFormat="1" ht="30" customHeight="1">
      <c r="A23" s="394"/>
      <c r="B23" s="414"/>
      <c r="C23" s="438"/>
      <c r="D23" s="461"/>
      <c r="E23" s="475"/>
      <c r="F23" s="494"/>
      <c r="G23" s="494"/>
      <c r="H23" s="494"/>
      <c r="I23" s="493"/>
      <c r="J23" s="493"/>
      <c r="K23" s="493"/>
      <c r="L23" s="493"/>
      <c r="M23" s="493"/>
      <c r="N23" s="493"/>
      <c r="O23" s="493"/>
      <c r="P23" s="493"/>
      <c r="Q23" s="518"/>
      <c r="R23" s="536">
        <f t="shared" si="0"/>
        <v>0</v>
      </c>
      <c r="S23" s="547"/>
      <c r="T23" s="547"/>
      <c r="U23" s="585"/>
      <c r="V23" s="599"/>
      <c r="W23" s="604"/>
      <c r="X23" s="613"/>
      <c r="Y23" s="624">
        <f>MONTH('４（金銭出納簿・今年度）'!$A23)</f>
        <v>1</v>
      </c>
    </row>
    <row r="24" spans="1:25" s="381" customFormat="1" ht="30" customHeight="1">
      <c r="A24" s="394"/>
      <c r="B24" s="413"/>
      <c r="C24" s="438"/>
      <c r="D24" s="461"/>
      <c r="E24" s="475"/>
      <c r="F24" s="494"/>
      <c r="G24" s="494"/>
      <c r="H24" s="494"/>
      <c r="I24" s="493"/>
      <c r="J24" s="493"/>
      <c r="K24" s="493"/>
      <c r="L24" s="493"/>
      <c r="M24" s="493"/>
      <c r="N24" s="493"/>
      <c r="O24" s="493"/>
      <c r="P24" s="493"/>
      <c r="Q24" s="518"/>
      <c r="R24" s="536">
        <f t="shared" si="0"/>
        <v>0</v>
      </c>
      <c r="S24" s="547"/>
      <c r="T24" s="547"/>
      <c r="U24" s="585"/>
      <c r="V24" s="599"/>
      <c r="W24" s="604"/>
      <c r="X24" s="613"/>
      <c r="Y24" s="624">
        <f>MONTH('４（金銭出納簿・今年度）'!$A24)</f>
        <v>1</v>
      </c>
    </row>
    <row r="25" spans="1:25" s="381" customFormat="1" ht="30" customHeight="1">
      <c r="A25" s="394"/>
      <c r="B25" s="414"/>
      <c r="C25" s="438"/>
      <c r="D25" s="461"/>
      <c r="E25" s="475"/>
      <c r="F25" s="494"/>
      <c r="G25" s="494"/>
      <c r="H25" s="494"/>
      <c r="I25" s="493"/>
      <c r="J25" s="493"/>
      <c r="K25" s="493"/>
      <c r="L25" s="493"/>
      <c r="M25" s="493"/>
      <c r="N25" s="493"/>
      <c r="O25" s="493"/>
      <c r="P25" s="493"/>
      <c r="Q25" s="518"/>
      <c r="R25" s="536">
        <f t="shared" si="0"/>
        <v>0</v>
      </c>
      <c r="S25" s="547"/>
      <c r="T25" s="547"/>
      <c r="U25" s="585"/>
      <c r="V25" s="599"/>
      <c r="W25" s="604"/>
      <c r="X25" s="613"/>
      <c r="Y25" s="624">
        <f>MONTH('４（金銭出納簿・今年度）'!$A25)</f>
        <v>1</v>
      </c>
    </row>
    <row r="26" spans="1:25" s="381" customFormat="1" ht="30" customHeight="1">
      <c r="A26" s="393"/>
      <c r="B26" s="413"/>
      <c r="C26" s="437"/>
      <c r="D26" s="460"/>
      <c r="E26" s="474"/>
      <c r="F26" s="493"/>
      <c r="G26" s="493"/>
      <c r="H26" s="493"/>
      <c r="I26" s="493"/>
      <c r="J26" s="493"/>
      <c r="K26" s="493"/>
      <c r="L26" s="493"/>
      <c r="M26" s="493"/>
      <c r="N26" s="493"/>
      <c r="O26" s="493"/>
      <c r="P26" s="493"/>
      <c r="Q26" s="518"/>
      <c r="R26" s="536">
        <f t="shared" si="0"/>
        <v>0</v>
      </c>
      <c r="S26" s="547"/>
      <c r="T26" s="547"/>
      <c r="U26" s="585"/>
      <c r="V26" s="599"/>
      <c r="W26" s="604"/>
      <c r="X26" s="613"/>
      <c r="Y26" s="624">
        <f>MONTH('４（金銭出納簿・今年度）'!$A26)</f>
        <v>1</v>
      </c>
    </row>
    <row r="27" spans="1:25" s="381" customFormat="1" ht="30" customHeight="1">
      <c r="A27" s="393"/>
      <c r="B27" s="413"/>
      <c r="C27" s="437"/>
      <c r="D27" s="460"/>
      <c r="E27" s="474"/>
      <c r="F27" s="493"/>
      <c r="G27" s="493"/>
      <c r="H27" s="493"/>
      <c r="I27" s="493"/>
      <c r="J27" s="493"/>
      <c r="K27" s="493"/>
      <c r="L27" s="493"/>
      <c r="M27" s="493"/>
      <c r="N27" s="493"/>
      <c r="O27" s="493"/>
      <c r="P27" s="493"/>
      <c r="Q27" s="518"/>
      <c r="R27" s="536">
        <f t="shared" si="0"/>
        <v>0</v>
      </c>
      <c r="S27" s="547"/>
      <c r="T27" s="547"/>
      <c r="U27" s="585"/>
      <c r="V27" s="599"/>
      <c r="W27" s="604"/>
      <c r="X27" s="613"/>
      <c r="Y27" s="624">
        <f>MONTH('４（金銭出納簿・今年度）'!$A27)</f>
        <v>1</v>
      </c>
    </row>
    <row r="28" spans="1:25" s="381" customFormat="1" ht="30" customHeight="1">
      <c r="A28" s="393"/>
      <c r="B28" s="413"/>
      <c r="C28" s="437"/>
      <c r="D28" s="460"/>
      <c r="E28" s="474"/>
      <c r="F28" s="493"/>
      <c r="G28" s="493"/>
      <c r="H28" s="493"/>
      <c r="I28" s="493"/>
      <c r="J28" s="493"/>
      <c r="K28" s="493"/>
      <c r="L28" s="493"/>
      <c r="M28" s="493"/>
      <c r="N28" s="493"/>
      <c r="O28" s="493"/>
      <c r="P28" s="493"/>
      <c r="Q28" s="518"/>
      <c r="R28" s="536">
        <f t="shared" si="0"/>
        <v>0</v>
      </c>
      <c r="S28" s="547"/>
      <c r="T28" s="547"/>
      <c r="U28" s="585"/>
      <c r="V28" s="599"/>
      <c r="W28" s="604"/>
      <c r="X28" s="613"/>
      <c r="Y28" s="624">
        <f>MONTH('４（金銭出納簿・今年度）'!$A28)</f>
        <v>1</v>
      </c>
    </row>
    <row r="29" spans="1:25" s="381" customFormat="1" ht="30" customHeight="1">
      <c r="A29" s="393"/>
      <c r="B29" s="413"/>
      <c r="C29" s="437"/>
      <c r="D29" s="460"/>
      <c r="E29" s="474"/>
      <c r="F29" s="493"/>
      <c r="G29" s="493"/>
      <c r="H29" s="493"/>
      <c r="I29" s="493"/>
      <c r="J29" s="493"/>
      <c r="K29" s="493"/>
      <c r="L29" s="493"/>
      <c r="M29" s="493"/>
      <c r="N29" s="493"/>
      <c r="O29" s="493"/>
      <c r="P29" s="493"/>
      <c r="Q29" s="518"/>
      <c r="R29" s="536">
        <f t="shared" si="0"/>
        <v>0</v>
      </c>
      <c r="S29" s="547"/>
      <c r="T29" s="547"/>
      <c r="U29" s="585"/>
      <c r="V29" s="599"/>
      <c r="W29" s="604"/>
      <c r="X29" s="613"/>
      <c r="Y29" s="624">
        <f>MONTH('４（金銭出納簿・今年度）'!$A29)</f>
        <v>1</v>
      </c>
    </row>
    <row r="30" spans="1:25" s="381" customFormat="1" ht="30" customHeight="1">
      <c r="A30" s="393"/>
      <c r="B30" s="413"/>
      <c r="C30" s="437"/>
      <c r="D30" s="460"/>
      <c r="E30" s="474"/>
      <c r="F30" s="493"/>
      <c r="G30" s="493"/>
      <c r="H30" s="493"/>
      <c r="I30" s="493"/>
      <c r="J30" s="493"/>
      <c r="K30" s="493"/>
      <c r="L30" s="493"/>
      <c r="M30" s="493"/>
      <c r="N30" s="493"/>
      <c r="O30" s="493"/>
      <c r="P30" s="493"/>
      <c r="Q30" s="518"/>
      <c r="R30" s="536">
        <f t="shared" si="0"/>
        <v>0</v>
      </c>
      <c r="S30" s="547"/>
      <c r="T30" s="547"/>
      <c r="U30" s="585"/>
      <c r="V30" s="599"/>
      <c r="W30" s="604"/>
      <c r="X30" s="613"/>
      <c r="Y30" s="624">
        <f>MONTH('４（金銭出納簿・今年度）'!$A30)</f>
        <v>1</v>
      </c>
    </row>
    <row r="31" spans="1:25" s="381" customFormat="1" ht="30" customHeight="1">
      <c r="A31" s="394"/>
      <c r="B31" s="415"/>
      <c r="C31" s="438"/>
      <c r="D31" s="461"/>
      <c r="E31" s="475"/>
      <c r="F31" s="494"/>
      <c r="G31" s="494"/>
      <c r="H31" s="494"/>
      <c r="I31" s="494"/>
      <c r="J31" s="494"/>
      <c r="K31" s="494"/>
      <c r="L31" s="494"/>
      <c r="M31" s="494"/>
      <c r="N31" s="494"/>
      <c r="O31" s="494"/>
      <c r="P31" s="494"/>
      <c r="Q31" s="519"/>
      <c r="R31" s="536">
        <f t="shared" si="0"/>
        <v>0</v>
      </c>
      <c r="S31" s="548"/>
      <c r="T31" s="548"/>
      <c r="U31" s="585"/>
      <c r="V31" s="599"/>
      <c r="W31" s="604"/>
      <c r="X31" s="613"/>
      <c r="Y31" s="624">
        <f>MONTH('４（金銭出納簿・今年度）'!$A31)</f>
        <v>1</v>
      </c>
    </row>
    <row r="32" spans="1:25" s="382" customFormat="1" ht="30" customHeight="1">
      <c r="A32" s="394"/>
      <c r="B32" s="415"/>
      <c r="C32" s="438"/>
      <c r="D32" s="461"/>
      <c r="E32" s="475"/>
      <c r="F32" s="494"/>
      <c r="G32" s="494"/>
      <c r="H32" s="494"/>
      <c r="I32" s="494"/>
      <c r="J32" s="494"/>
      <c r="K32" s="494"/>
      <c r="L32" s="494"/>
      <c r="M32" s="494"/>
      <c r="N32" s="494"/>
      <c r="O32" s="494"/>
      <c r="P32" s="494"/>
      <c r="Q32" s="519"/>
      <c r="R32" s="536">
        <f t="shared" si="0"/>
        <v>0</v>
      </c>
      <c r="S32" s="548"/>
      <c r="T32" s="548"/>
      <c r="U32" s="585"/>
      <c r="V32" s="599"/>
      <c r="W32" s="604"/>
      <c r="X32" s="613"/>
      <c r="Y32" s="624">
        <f>MONTH('４（金銭出納簿・今年度）'!$A32)</f>
        <v>1</v>
      </c>
    </row>
    <row r="33" spans="1:25" s="382" customFormat="1" ht="30" customHeight="1">
      <c r="A33" s="394"/>
      <c r="B33" s="414"/>
      <c r="C33" s="438"/>
      <c r="D33" s="461"/>
      <c r="E33" s="475"/>
      <c r="F33" s="494"/>
      <c r="G33" s="494"/>
      <c r="H33" s="494"/>
      <c r="I33" s="494"/>
      <c r="J33" s="494"/>
      <c r="K33" s="494"/>
      <c r="L33" s="494"/>
      <c r="M33" s="494"/>
      <c r="N33" s="494"/>
      <c r="O33" s="494"/>
      <c r="P33" s="494"/>
      <c r="Q33" s="519"/>
      <c r="R33" s="536">
        <f t="shared" si="0"/>
        <v>0</v>
      </c>
      <c r="S33" s="548"/>
      <c r="T33" s="548"/>
      <c r="U33" s="585"/>
      <c r="V33" s="599"/>
      <c r="W33" s="604"/>
      <c r="X33" s="613"/>
      <c r="Y33" s="624">
        <f>MONTH('４（金銭出納簿・今年度）'!$A33)</f>
        <v>1</v>
      </c>
    </row>
    <row r="34" spans="1:25" s="382" customFormat="1" ht="30" customHeight="1">
      <c r="A34" s="394"/>
      <c r="B34" s="413"/>
      <c r="C34" s="438"/>
      <c r="D34" s="461"/>
      <c r="E34" s="475"/>
      <c r="F34" s="494"/>
      <c r="G34" s="494"/>
      <c r="H34" s="494"/>
      <c r="I34" s="494"/>
      <c r="J34" s="494"/>
      <c r="K34" s="494"/>
      <c r="L34" s="494"/>
      <c r="M34" s="494"/>
      <c r="N34" s="494"/>
      <c r="O34" s="494"/>
      <c r="P34" s="494"/>
      <c r="Q34" s="519"/>
      <c r="R34" s="536">
        <f t="shared" si="0"/>
        <v>0</v>
      </c>
      <c r="S34" s="548"/>
      <c r="T34" s="548"/>
      <c r="U34" s="585"/>
      <c r="V34" s="599"/>
      <c r="W34" s="604"/>
      <c r="X34" s="613"/>
      <c r="Y34" s="624">
        <f>MONTH('４（金銭出納簿・今年度）'!$A34)</f>
        <v>1</v>
      </c>
    </row>
    <row r="35" spans="1:25" s="382" customFormat="1" ht="30" customHeight="1">
      <c r="A35" s="394"/>
      <c r="B35" s="414"/>
      <c r="C35" s="438"/>
      <c r="D35" s="461"/>
      <c r="E35" s="475"/>
      <c r="F35" s="494"/>
      <c r="G35" s="494"/>
      <c r="H35" s="494"/>
      <c r="I35" s="494"/>
      <c r="J35" s="494"/>
      <c r="K35" s="494"/>
      <c r="L35" s="494"/>
      <c r="M35" s="494"/>
      <c r="N35" s="494"/>
      <c r="O35" s="494"/>
      <c r="P35" s="494"/>
      <c r="Q35" s="519"/>
      <c r="R35" s="536">
        <f t="shared" si="0"/>
        <v>0</v>
      </c>
      <c r="S35" s="548"/>
      <c r="T35" s="548"/>
      <c r="U35" s="585"/>
      <c r="V35" s="599"/>
      <c r="W35" s="604"/>
      <c r="X35" s="613"/>
      <c r="Y35" s="624">
        <f>MONTH('４（金銭出納簿・今年度）'!$A35)</f>
        <v>1</v>
      </c>
    </row>
    <row r="36" spans="1:25" s="382" customFormat="1" ht="30" customHeight="1">
      <c r="A36" s="394"/>
      <c r="B36" s="415"/>
      <c r="C36" s="438"/>
      <c r="D36" s="461"/>
      <c r="E36" s="475"/>
      <c r="F36" s="494"/>
      <c r="G36" s="494"/>
      <c r="H36" s="494"/>
      <c r="I36" s="494"/>
      <c r="J36" s="494"/>
      <c r="K36" s="494"/>
      <c r="L36" s="494"/>
      <c r="M36" s="494"/>
      <c r="N36" s="494"/>
      <c r="O36" s="494"/>
      <c r="P36" s="494"/>
      <c r="Q36" s="519"/>
      <c r="R36" s="536">
        <f t="shared" si="0"/>
        <v>0</v>
      </c>
      <c r="S36" s="548"/>
      <c r="T36" s="548"/>
      <c r="U36" s="585"/>
      <c r="V36" s="599"/>
      <c r="W36" s="604"/>
      <c r="X36" s="613"/>
      <c r="Y36" s="624">
        <f>MONTH('４（金銭出納簿・今年度）'!$A36)</f>
        <v>1</v>
      </c>
    </row>
    <row r="37" spans="1:25" s="382" customFormat="1" ht="30" customHeight="1">
      <c r="A37" s="394"/>
      <c r="B37" s="415"/>
      <c r="C37" s="438"/>
      <c r="D37" s="461"/>
      <c r="E37" s="475"/>
      <c r="F37" s="494"/>
      <c r="G37" s="494"/>
      <c r="H37" s="494"/>
      <c r="I37" s="494"/>
      <c r="J37" s="494"/>
      <c r="K37" s="494"/>
      <c r="L37" s="494"/>
      <c r="M37" s="494"/>
      <c r="N37" s="494"/>
      <c r="O37" s="494"/>
      <c r="P37" s="494"/>
      <c r="Q37" s="519"/>
      <c r="R37" s="536">
        <f t="shared" si="0"/>
        <v>0</v>
      </c>
      <c r="S37" s="548"/>
      <c r="T37" s="548"/>
      <c r="U37" s="585"/>
      <c r="V37" s="599"/>
      <c r="W37" s="604"/>
      <c r="X37" s="613"/>
      <c r="Y37" s="624">
        <f>MONTH('４（金銭出納簿・今年度）'!$A37)</f>
        <v>1</v>
      </c>
    </row>
    <row r="38" spans="1:25" s="382" customFormat="1" ht="30" customHeight="1">
      <c r="A38" s="394"/>
      <c r="B38" s="415"/>
      <c r="C38" s="438"/>
      <c r="D38" s="461"/>
      <c r="E38" s="475"/>
      <c r="F38" s="494"/>
      <c r="G38" s="494"/>
      <c r="H38" s="494"/>
      <c r="I38" s="494"/>
      <c r="J38" s="494"/>
      <c r="K38" s="494"/>
      <c r="L38" s="494"/>
      <c r="M38" s="494"/>
      <c r="N38" s="494"/>
      <c r="O38" s="494"/>
      <c r="P38" s="494"/>
      <c r="Q38" s="519"/>
      <c r="R38" s="536">
        <f t="shared" si="0"/>
        <v>0</v>
      </c>
      <c r="S38" s="548"/>
      <c r="T38" s="548"/>
      <c r="U38" s="585"/>
      <c r="V38" s="599"/>
      <c r="W38" s="604"/>
      <c r="X38" s="613"/>
      <c r="Y38" s="624">
        <f>MONTH('４（金銭出納簿・今年度）'!$A38)</f>
        <v>1</v>
      </c>
    </row>
    <row r="39" spans="1:25" s="382" customFormat="1" ht="30" customHeight="1">
      <c r="A39" s="394"/>
      <c r="B39" s="415"/>
      <c r="C39" s="438"/>
      <c r="D39" s="461"/>
      <c r="E39" s="475"/>
      <c r="F39" s="494"/>
      <c r="G39" s="494"/>
      <c r="H39" s="494"/>
      <c r="I39" s="494"/>
      <c r="J39" s="494"/>
      <c r="K39" s="494"/>
      <c r="L39" s="494"/>
      <c r="M39" s="494"/>
      <c r="N39" s="494"/>
      <c r="O39" s="494"/>
      <c r="P39" s="494"/>
      <c r="Q39" s="519"/>
      <c r="R39" s="536">
        <f t="shared" si="0"/>
        <v>0</v>
      </c>
      <c r="S39" s="548"/>
      <c r="T39" s="548"/>
      <c r="U39" s="585"/>
      <c r="V39" s="599"/>
      <c r="W39" s="604"/>
      <c r="X39" s="613"/>
      <c r="Y39" s="624">
        <f>MONTH('４（金銭出納簿・今年度）'!$A39)</f>
        <v>1</v>
      </c>
    </row>
    <row r="40" spans="1:25" s="382" customFormat="1" ht="30" customHeight="1">
      <c r="A40" s="394"/>
      <c r="B40" s="415"/>
      <c r="C40" s="438"/>
      <c r="D40" s="461"/>
      <c r="E40" s="475"/>
      <c r="F40" s="494"/>
      <c r="G40" s="494"/>
      <c r="H40" s="494"/>
      <c r="I40" s="494"/>
      <c r="J40" s="494"/>
      <c r="K40" s="494"/>
      <c r="L40" s="494"/>
      <c r="M40" s="494"/>
      <c r="N40" s="494"/>
      <c r="O40" s="494"/>
      <c r="P40" s="494"/>
      <c r="Q40" s="519"/>
      <c r="R40" s="536">
        <f t="shared" si="0"/>
        <v>0</v>
      </c>
      <c r="S40" s="548"/>
      <c r="T40" s="548"/>
      <c r="U40" s="585"/>
      <c r="V40" s="599"/>
      <c r="W40" s="604"/>
      <c r="X40" s="613"/>
      <c r="Y40" s="624">
        <f>MONTH('４（金銭出納簿・今年度）'!$A40)</f>
        <v>1</v>
      </c>
    </row>
    <row r="41" spans="1:25" s="382" customFormat="1" ht="30" customHeight="1">
      <c r="A41" s="394"/>
      <c r="B41" s="415"/>
      <c r="C41" s="438"/>
      <c r="D41" s="461"/>
      <c r="E41" s="475"/>
      <c r="F41" s="494"/>
      <c r="G41" s="494"/>
      <c r="H41" s="494"/>
      <c r="I41" s="494"/>
      <c r="J41" s="494"/>
      <c r="K41" s="494"/>
      <c r="L41" s="494"/>
      <c r="M41" s="494"/>
      <c r="N41" s="494"/>
      <c r="O41" s="494"/>
      <c r="P41" s="494"/>
      <c r="Q41" s="519"/>
      <c r="R41" s="536">
        <f t="shared" si="0"/>
        <v>0</v>
      </c>
      <c r="S41" s="548"/>
      <c r="T41" s="548"/>
      <c r="U41" s="585"/>
      <c r="V41" s="599"/>
      <c r="W41" s="604"/>
      <c r="X41" s="613"/>
      <c r="Y41" s="624">
        <f>MONTH('４（金銭出納簿・今年度）'!$A41)</f>
        <v>1</v>
      </c>
    </row>
    <row r="42" spans="1:25" s="382" customFormat="1" ht="30" customHeight="1">
      <c r="A42" s="394"/>
      <c r="B42" s="415"/>
      <c r="C42" s="438"/>
      <c r="D42" s="461"/>
      <c r="E42" s="475"/>
      <c r="F42" s="494"/>
      <c r="G42" s="494"/>
      <c r="H42" s="494"/>
      <c r="I42" s="494"/>
      <c r="J42" s="494"/>
      <c r="K42" s="494"/>
      <c r="L42" s="494"/>
      <c r="M42" s="494"/>
      <c r="N42" s="494"/>
      <c r="O42" s="494"/>
      <c r="P42" s="494"/>
      <c r="Q42" s="519"/>
      <c r="R42" s="536">
        <f t="shared" si="0"/>
        <v>0</v>
      </c>
      <c r="S42" s="548"/>
      <c r="T42" s="548"/>
      <c r="U42" s="585"/>
      <c r="V42" s="599"/>
      <c r="W42" s="604"/>
      <c r="X42" s="613"/>
      <c r="Y42" s="624">
        <f>MONTH('４（金銭出納簿・今年度）'!$A42)</f>
        <v>1</v>
      </c>
    </row>
    <row r="43" spans="1:25" s="382" customFormat="1" ht="30" customHeight="1">
      <c r="A43" s="394"/>
      <c r="B43" s="415"/>
      <c r="C43" s="438"/>
      <c r="D43" s="461"/>
      <c r="E43" s="475"/>
      <c r="F43" s="494"/>
      <c r="G43" s="494"/>
      <c r="H43" s="494"/>
      <c r="I43" s="494"/>
      <c r="J43" s="494"/>
      <c r="K43" s="494"/>
      <c r="L43" s="494"/>
      <c r="M43" s="494"/>
      <c r="N43" s="494"/>
      <c r="O43" s="494"/>
      <c r="P43" s="494"/>
      <c r="Q43" s="519"/>
      <c r="R43" s="536">
        <f t="shared" si="0"/>
        <v>0</v>
      </c>
      <c r="S43" s="548"/>
      <c r="T43" s="548"/>
      <c r="U43" s="585"/>
      <c r="V43" s="599"/>
      <c r="W43" s="604"/>
      <c r="X43" s="613"/>
      <c r="Y43" s="624">
        <f>MONTH('４（金銭出納簿・今年度）'!$A43)</f>
        <v>1</v>
      </c>
    </row>
    <row r="44" spans="1:25" s="382" customFormat="1" ht="30" customHeight="1">
      <c r="A44" s="394"/>
      <c r="B44" s="415"/>
      <c r="C44" s="438"/>
      <c r="D44" s="461"/>
      <c r="E44" s="475"/>
      <c r="F44" s="494"/>
      <c r="G44" s="494"/>
      <c r="H44" s="494"/>
      <c r="I44" s="494"/>
      <c r="J44" s="494"/>
      <c r="K44" s="494"/>
      <c r="L44" s="494"/>
      <c r="M44" s="494"/>
      <c r="N44" s="494"/>
      <c r="O44" s="494"/>
      <c r="P44" s="494"/>
      <c r="Q44" s="519"/>
      <c r="R44" s="536">
        <f t="shared" si="0"/>
        <v>0</v>
      </c>
      <c r="S44" s="548"/>
      <c r="T44" s="548"/>
      <c r="U44" s="585"/>
      <c r="V44" s="599"/>
      <c r="W44" s="604"/>
      <c r="X44" s="613"/>
      <c r="Y44" s="624">
        <f>MONTH('４（金銭出納簿・今年度）'!$A44)</f>
        <v>1</v>
      </c>
    </row>
    <row r="45" spans="1:25" s="382" customFormat="1" ht="30" customHeight="1">
      <c r="A45" s="394"/>
      <c r="B45" s="415"/>
      <c r="C45" s="438"/>
      <c r="D45" s="461"/>
      <c r="E45" s="475"/>
      <c r="F45" s="494"/>
      <c r="G45" s="494"/>
      <c r="H45" s="494"/>
      <c r="I45" s="494"/>
      <c r="J45" s="494"/>
      <c r="K45" s="494"/>
      <c r="L45" s="494"/>
      <c r="M45" s="494"/>
      <c r="N45" s="494"/>
      <c r="O45" s="494"/>
      <c r="P45" s="494"/>
      <c r="Q45" s="519"/>
      <c r="R45" s="536">
        <f t="shared" si="0"/>
        <v>0</v>
      </c>
      <c r="S45" s="548"/>
      <c r="T45" s="548"/>
      <c r="U45" s="585"/>
      <c r="V45" s="599"/>
      <c r="W45" s="604"/>
      <c r="X45" s="613"/>
      <c r="Y45" s="624">
        <f>MONTH('４（金銭出納簿・今年度）'!$A45)</f>
        <v>1</v>
      </c>
    </row>
    <row r="46" spans="1:25" s="382" customFormat="1" ht="30" customHeight="1">
      <c r="A46" s="394"/>
      <c r="B46" s="415"/>
      <c r="C46" s="438"/>
      <c r="D46" s="461"/>
      <c r="E46" s="475"/>
      <c r="F46" s="494"/>
      <c r="G46" s="494"/>
      <c r="H46" s="494"/>
      <c r="I46" s="494"/>
      <c r="J46" s="494"/>
      <c r="K46" s="494"/>
      <c r="L46" s="494"/>
      <c r="M46" s="494"/>
      <c r="N46" s="494"/>
      <c r="O46" s="494"/>
      <c r="P46" s="494"/>
      <c r="Q46" s="519"/>
      <c r="R46" s="536">
        <f t="shared" si="0"/>
        <v>0</v>
      </c>
      <c r="S46" s="548"/>
      <c r="T46" s="548"/>
      <c r="U46" s="585"/>
      <c r="V46" s="599"/>
      <c r="W46" s="604"/>
      <c r="X46" s="613"/>
      <c r="Y46" s="624">
        <f>MONTH('４（金銭出納簿・今年度）'!$A46)</f>
        <v>1</v>
      </c>
    </row>
    <row r="47" spans="1:25" s="382" customFormat="1" ht="30" customHeight="1">
      <c r="A47" s="394"/>
      <c r="B47" s="415"/>
      <c r="C47" s="438"/>
      <c r="D47" s="461"/>
      <c r="E47" s="475"/>
      <c r="F47" s="494"/>
      <c r="G47" s="494"/>
      <c r="H47" s="494"/>
      <c r="I47" s="494"/>
      <c r="J47" s="494"/>
      <c r="K47" s="494"/>
      <c r="L47" s="494"/>
      <c r="M47" s="494"/>
      <c r="N47" s="494"/>
      <c r="O47" s="494"/>
      <c r="P47" s="494"/>
      <c r="Q47" s="519"/>
      <c r="R47" s="536">
        <f t="shared" si="0"/>
        <v>0</v>
      </c>
      <c r="S47" s="548"/>
      <c r="T47" s="548"/>
      <c r="U47" s="585"/>
      <c r="V47" s="599"/>
      <c r="W47" s="604"/>
      <c r="X47" s="613"/>
      <c r="Y47" s="624">
        <f>MONTH('４（金銭出納簿・今年度）'!$A47)</f>
        <v>1</v>
      </c>
    </row>
    <row r="48" spans="1:25" s="382" customFormat="1" ht="30" customHeight="1">
      <c r="A48" s="394"/>
      <c r="B48" s="415"/>
      <c r="C48" s="438"/>
      <c r="D48" s="461"/>
      <c r="E48" s="475"/>
      <c r="F48" s="494"/>
      <c r="G48" s="494"/>
      <c r="H48" s="494"/>
      <c r="I48" s="494"/>
      <c r="J48" s="494"/>
      <c r="K48" s="494"/>
      <c r="L48" s="494"/>
      <c r="M48" s="494"/>
      <c r="N48" s="494"/>
      <c r="O48" s="494"/>
      <c r="P48" s="494"/>
      <c r="Q48" s="519"/>
      <c r="R48" s="536">
        <f t="shared" si="0"/>
        <v>0</v>
      </c>
      <c r="S48" s="548"/>
      <c r="T48" s="548"/>
      <c r="U48" s="585"/>
      <c r="V48" s="599"/>
      <c r="W48" s="604"/>
      <c r="X48" s="613"/>
      <c r="Y48" s="624">
        <f>MONTH('４（金銭出納簿・今年度）'!$A48)</f>
        <v>1</v>
      </c>
    </row>
    <row r="49" spans="1:25" s="382" customFormat="1" ht="30" customHeight="1">
      <c r="A49" s="394"/>
      <c r="B49" s="415"/>
      <c r="C49" s="438"/>
      <c r="D49" s="461"/>
      <c r="E49" s="475"/>
      <c r="F49" s="494"/>
      <c r="G49" s="494"/>
      <c r="H49" s="494"/>
      <c r="I49" s="494"/>
      <c r="J49" s="494"/>
      <c r="K49" s="494"/>
      <c r="L49" s="494"/>
      <c r="M49" s="494"/>
      <c r="N49" s="494"/>
      <c r="O49" s="494"/>
      <c r="P49" s="494"/>
      <c r="Q49" s="519"/>
      <c r="R49" s="536">
        <f t="shared" si="0"/>
        <v>0</v>
      </c>
      <c r="S49" s="548"/>
      <c r="T49" s="548"/>
      <c r="U49" s="585"/>
      <c r="V49" s="599"/>
      <c r="W49" s="604"/>
      <c r="X49" s="613"/>
      <c r="Y49" s="624">
        <f>MONTH('４（金銭出納簿・今年度）'!$A49)</f>
        <v>1</v>
      </c>
    </row>
    <row r="50" spans="1:25" s="382" customFormat="1" ht="30" customHeight="1">
      <c r="A50" s="394"/>
      <c r="B50" s="415"/>
      <c r="C50" s="438"/>
      <c r="D50" s="461"/>
      <c r="E50" s="475"/>
      <c r="F50" s="494"/>
      <c r="G50" s="494"/>
      <c r="H50" s="494"/>
      <c r="I50" s="494"/>
      <c r="J50" s="494"/>
      <c r="K50" s="494"/>
      <c r="L50" s="494"/>
      <c r="M50" s="494"/>
      <c r="N50" s="494"/>
      <c r="O50" s="494"/>
      <c r="P50" s="494"/>
      <c r="Q50" s="519"/>
      <c r="R50" s="536">
        <f t="shared" si="0"/>
        <v>0</v>
      </c>
      <c r="S50" s="548"/>
      <c r="T50" s="548"/>
      <c r="U50" s="585"/>
      <c r="V50" s="599"/>
      <c r="W50" s="604"/>
      <c r="X50" s="613"/>
      <c r="Y50" s="624">
        <f>MONTH('４（金銭出納簿・今年度）'!$A50)</f>
        <v>1</v>
      </c>
    </row>
    <row r="51" spans="1:25" s="382" customFormat="1" ht="30" customHeight="1">
      <c r="A51" s="394"/>
      <c r="B51" s="415"/>
      <c r="C51" s="438"/>
      <c r="D51" s="461"/>
      <c r="E51" s="475"/>
      <c r="F51" s="494"/>
      <c r="G51" s="494"/>
      <c r="H51" s="494"/>
      <c r="I51" s="494"/>
      <c r="J51" s="494"/>
      <c r="K51" s="494"/>
      <c r="L51" s="494"/>
      <c r="M51" s="494"/>
      <c r="N51" s="494"/>
      <c r="O51" s="494"/>
      <c r="P51" s="494"/>
      <c r="Q51" s="519"/>
      <c r="R51" s="536">
        <f t="shared" si="0"/>
        <v>0</v>
      </c>
      <c r="S51" s="548"/>
      <c r="T51" s="548"/>
      <c r="U51" s="585"/>
      <c r="V51" s="599"/>
      <c r="W51" s="604"/>
      <c r="X51" s="613"/>
      <c r="Y51" s="624">
        <f>MONTH('４（金銭出納簿・今年度）'!$A51)</f>
        <v>1</v>
      </c>
    </row>
    <row r="52" spans="1:25" s="382" customFormat="1" ht="30" customHeight="1">
      <c r="A52" s="394"/>
      <c r="B52" s="415"/>
      <c r="C52" s="438"/>
      <c r="D52" s="461"/>
      <c r="E52" s="475"/>
      <c r="F52" s="494"/>
      <c r="G52" s="494"/>
      <c r="H52" s="494"/>
      <c r="I52" s="494"/>
      <c r="J52" s="494"/>
      <c r="K52" s="494"/>
      <c r="L52" s="494"/>
      <c r="M52" s="494"/>
      <c r="N52" s="494"/>
      <c r="O52" s="494"/>
      <c r="P52" s="494"/>
      <c r="Q52" s="519"/>
      <c r="R52" s="536">
        <f t="shared" si="0"/>
        <v>0</v>
      </c>
      <c r="S52" s="548"/>
      <c r="T52" s="548"/>
      <c r="U52" s="585"/>
      <c r="V52" s="599"/>
      <c r="W52" s="604"/>
      <c r="X52" s="613"/>
      <c r="Y52" s="624">
        <f>MONTH('４（金銭出納簿・今年度）'!$A52)</f>
        <v>1</v>
      </c>
    </row>
    <row r="53" spans="1:25" s="382" customFormat="1" ht="30" customHeight="1">
      <c r="A53" s="394"/>
      <c r="B53" s="415"/>
      <c r="C53" s="438"/>
      <c r="D53" s="461"/>
      <c r="E53" s="475"/>
      <c r="F53" s="494"/>
      <c r="G53" s="494"/>
      <c r="H53" s="494"/>
      <c r="I53" s="494"/>
      <c r="J53" s="494"/>
      <c r="K53" s="494"/>
      <c r="L53" s="494"/>
      <c r="M53" s="494"/>
      <c r="N53" s="494"/>
      <c r="O53" s="494"/>
      <c r="P53" s="494"/>
      <c r="Q53" s="519"/>
      <c r="R53" s="536">
        <f t="shared" si="0"/>
        <v>0</v>
      </c>
      <c r="S53" s="548"/>
      <c r="T53" s="548"/>
      <c r="U53" s="585"/>
      <c r="V53" s="599"/>
      <c r="W53" s="604"/>
      <c r="X53" s="613"/>
      <c r="Y53" s="624">
        <f>MONTH('４（金銭出納簿・今年度）'!$A53)</f>
        <v>1</v>
      </c>
    </row>
    <row r="54" spans="1:25" s="382" customFormat="1" ht="30" customHeight="1">
      <c r="A54" s="394"/>
      <c r="B54" s="415"/>
      <c r="C54" s="438"/>
      <c r="D54" s="461"/>
      <c r="E54" s="475"/>
      <c r="F54" s="494"/>
      <c r="G54" s="494"/>
      <c r="H54" s="494"/>
      <c r="I54" s="494"/>
      <c r="J54" s="494"/>
      <c r="K54" s="494"/>
      <c r="L54" s="494"/>
      <c r="M54" s="494"/>
      <c r="N54" s="494"/>
      <c r="O54" s="494"/>
      <c r="P54" s="494"/>
      <c r="Q54" s="519"/>
      <c r="R54" s="536">
        <f t="shared" si="0"/>
        <v>0</v>
      </c>
      <c r="S54" s="548"/>
      <c r="T54" s="548"/>
      <c r="U54" s="585"/>
      <c r="V54" s="599"/>
      <c r="W54" s="604"/>
      <c r="X54" s="613"/>
      <c r="Y54" s="624">
        <f>MONTH('４（金銭出納簿・今年度）'!$A54)</f>
        <v>1</v>
      </c>
    </row>
    <row r="55" spans="1:25" s="382" customFormat="1" ht="30" customHeight="1">
      <c r="A55" s="394"/>
      <c r="B55" s="415"/>
      <c r="C55" s="438"/>
      <c r="D55" s="461"/>
      <c r="E55" s="475"/>
      <c r="F55" s="494"/>
      <c r="G55" s="494"/>
      <c r="H55" s="494"/>
      <c r="I55" s="494"/>
      <c r="J55" s="494"/>
      <c r="K55" s="494"/>
      <c r="L55" s="494"/>
      <c r="M55" s="494"/>
      <c r="N55" s="494"/>
      <c r="O55" s="494"/>
      <c r="P55" s="494"/>
      <c r="Q55" s="519"/>
      <c r="R55" s="536">
        <f t="shared" si="0"/>
        <v>0</v>
      </c>
      <c r="S55" s="548"/>
      <c r="T55" s="548"/>
      <c r="U55" s="585"/>
      <c r="V55" s="599"/>
      <c r="W55" s="604"/>
      <c r="X55" s="613"/>
      <c r="Y55" s="624">
        <f>MONTH('４（金銭出納簿・今年度）'!$A55)</f>
        <v>1</v>
      </c>
    </row>
    <row r="56" spans="1:25" s="382" customFormat="1" ht="30" customHeight="1">
      <c r="A56" s="394"/>
      <c r="B56" s="415"/>
      <c r="C56" s="438"/>
      <c r="D56" s="461"/>
      <c r="E56" s="475"/>
      <c r="F56" s="494"/>
      <c r="G56" s="494"/>
      <c r="H56" s="494"/>
      <c r="I56" s="494"/>
      <c r="J56" s="494"/>
      <c r="K56" s="494"/>
      <c r="L56" s="494"/>
      <c r="M56" s="494"/>
      <c r="N56" s="494"/>
      <c r="O56" s="494"/>
      <c r="P56" s="494"/>
      <c r="Q56" s="519"/>
      <c r="R56" s="536">
        <f t="shared" si="0"/>
        <v>0</v>
      </c>
      <c r="S56" s="548"/>
      <c r="T56" s="548"/>
      <c r="U56" s="585"/>
      <c r="V56" s="599"/>
      <c r="W56" s="604"/>
      <c r="X56" s="613"/>
      <c r="Y56" s="624">
        <f>MONTH('４（金銭出納簿・今年度）'!$A56)</f>
        <v>1</v>
      </c>
    </row>
    <row r="57" spans="1:25" s="382" customFormat="1" ht="30" customHeight="1">
      <c r="A57" s="394"/>
      <c r="B57" s="415"/>
      <c r="C57" s="438"/>
      <c r="D57" s="461"/>
      <c r="E57" s="475"/>
      <c r="F57" s="494"/>
      <c r="G57" s="494"/>
      <c r="H57" s="494"/>
      <c r="I57" s="494"/>
      <c r="J57" s="494"/>
      <c r="K57" s="494"/>
      <c r="L57" s="494"/>
      <c r="M57" s="494"/>
      <c r="N57" s="494"/>
      <c r="O57" s="494"/>
      <c r="P57" s="494"/>
      <c r="Q57" s="519"/>
      <c r="R57" s="536">
        <f t="shared" si="0"/>
        <v>0</v>
      </c>
      <c r="S57" s="548"/>
      <c r="T57" s="548"/>
      <c r="U57" s="585"/>
      <c r="V57" s="599"/>
      <c r="W57" s="604"/>
      <c r="X57" s="613"/>
      <c r="Y57" s="624">
        <f>MONTH('４（金銭出納簿・今年度）'!$A57)</f>
        <v>1</v>
      </c>
    </row>
    <row r="58" spans="1:25" s="382" customFormat="1" ht="30" customHeight="1">
      <c r="A58" s="394"/>
      <c r="B58" s="415"/>
      <c r="C58" s="438"/>
      <c r="D58" s="461"/>
      <c r="E58" s="475"/>
      <c r="F58" s="494"/>
      <c r="G58" s="494"/>
      <c r="H58" s="494"/>
      <c r="I58" s="494"/>
      <c r="J58" s="494"/>
      <c r="K58" s="494"/>
      <c r="L58" s="494"/>
      <c r="M58" s="494"/>
      <c r="N58" s="494"/>
      <c r="O58" s="494"/>
      <c r="P58" s="494"/>
      <c r="Q58" s="519"/>
      <c r="R58" s="536">
        <f t="shared" si="0"/>
        <v>0</v>
      </c>
      <c r="S58" s="548"/>
      <c r="T58" s="548"/>
      <c r="U58" s="585"/>
      <c r="V58" s="599"/>
      <c r="W58" s="604"/>
      <c r="X58" s="613"/>
      <c r="Y58" s="624">
        <f>MONTH('４（金銭出納簿・今年度）'!$A58)</f>
        <v>1</v>
      </c>
    </row>
    <row r="59" spans="1:25" s="382" customFormat="1" ht="30" customHeight="1">
      <c r="A59" s="394"/>
      <c r="B59" s="415"/>
      <c r="C59" s="438"/>
      <c r="D59" s="461"/>
      <c r="E59" s="475"/>
      <c r="F59" s="494"/>
      <c r="G59" s="494"/>
      <c r="H59" s="494"/>
      <c r="I59" s="494"/>
      <c r="J59" s="494"/>
      <c r="K59" s="494"/>
      <c r="L59" s="494"/>
      <c r="M59" s="494"/>
      <c r="N59" s="494"/>
      <c r="O59" s="494"/>
      <c r="P59" s="494"/>
      <c r="Q59" s="519"/>
      <c r="R59" s="536">
        <f t="shared" si="0"/>
        <v>0</v>
      </c>
      <c r="S59" s="548"/>
      <c r="T59" s="548"/>
      <c r="U59" s="585"/>
      <c r="V59" s="599"/>
      <c r="W59" s="604"/>
      <c r="X59" s="613"/>
      <c r="Y59" s="624">
        <f>MONTH('４（金銭出納簿・今年度）'!$A59)</f>
        <v>1</v>
      </c>
    </row>
    <row r="60" spans="1:25" s="382" customFormat="1" ht="30" customHeight="1">
      <c r="A60" s="394"/>
      <c r="B60" s="415"/>
      <c r="C60" s="438"/>
      <c r="D60" s="461"/>
      <c r="E60" s="475"/>
      <c r="F60" s="494"/>
      <c r="G60" s="494"/>
      <c r="H60" s="494"/>
      <c r="I60" s="494"/>
      <c r="J60" s="494"/>
      <c r="K60" s="494"/>
      <c r="L60" s="494"/>
      <c r="M60" s="494"/>
      <c r="N60" s="494"/>
      <c r="O60" s="494"/>
      <c r="P60" s="494"/>
      <c r="Q60" s="519"/>
      <c r="R60" s="536">
        <f t="shared" si="0"/>
        <v>0</v>
      </c>
      <c r="S60" s="548"/>
      <c r="T60" s="548"/>
      <c r="U60" s="585"/>
      <c r="V60" s="599"/>
      <c r="W60" s="604"/>
      <c r="X60" s="613"/>
      <c r="Y60" s="624">
        <f>MONTH('４（金銭出納簿・今年度）'!$A60)</f>
        <v>1</v>
      </c>
    </row>
    <row r="61" spans="1:25" s="382" customFormat="1" ht="30" customHeight="1">
      <c r="A61" s="394"/>
      <c r="B61" s="415"/>
      <c r="C61" s="438"/>
      <c r="D61" s="461"/>
      <c r="E61" s="475"/>
      <c r="F61" s="494"/>
      <c r="G61" s="494"/>
      <c r="H61" s="494"/>
      <c r="I61" s="494"/>
      <c r="J61" s="494"/>
      <c r="K61" s="494"/>
      <c r="L61" s="494"/>
      <c r="M61" s="494"/>
      <c r="N61" s="494"/>
      <c r="O61" s="494"/>
      <c r="P61" s="494"/>
      <c r="Q61" s="519"/>
      <c r="R61" s="536">
        <f t="shared" si="0"/>
        <v>0</v>
      </c>
      <c r="S61" s="548"/>
      <c r="T61" s="548"/>
      <c r="U61" s="585"/>
      <c r="V61" s="599"/>
      <c r="W61" s="604"/>
      <c r="X61" s="613"/>
      <c r="Y61" s="624">
        <f>MONTH('４（金銭出納簿・今年度）'!$A61)</f>
        <v>1</v>
      </c>
    </row>
    <row r="62" spans="1:25" s="382" customFormat="1" ht="30" customHeight="1">
      <c r="A62" s="394"/>
      <c r="B62" s="415"/>
      <c r="C62" s="438"/>
      <c r="D62" s="461"/>
      <c r="E62" s="475"/>
      <c r="F62" s="494"/>
      <c r="G62" s="494"/>
      <c r="H62" s="494"/>
      <c r="I62" s="494"/>
      <c r="J62" s="494"/>
      <c r="K62" s="494"/>
      <c r="L62" s="494"/>
      <c r="M62" s="494"/>
      <c r="N62" s="494"/>
      <c r="O62" s="494"/>
      <c r="P62" s="494"/>
      <c r="Q62" s="519"/>
      <c r="R62" s="536">
        <f t="shared" si="0"/>
        <v>0</v>
      </c>
      <c r="S62" s="548"/>
      <c r="T62" s="548"/>
      <c r="U62" s="585"/>
      <c r="V62" s="599"/>
      <c r="W62" s="604"/>
      <c r="X62" s="613"/>
      <c r="Y62" s="624">
        <f>MONTH('４（金銭出納簿・今年度）'!$A62)</f>
        <v>1</v>
      </c>
    </row>
    <row r="63" spans="1:25" s="382" customFormat="1" ht="30" customHeight="1">
      <c r="A63" s="394"/>
      <c r="B63" s="415"/>
      <c r="C63" s="438"/>
      <c r="D63" s="461"/>
      <c r="E63" s="475"/>
      <c r="F63" s="494"/>
      <c r="G63" s="494"/>
      <c r="H63" s="494"/>
      <c r="I63" s="494"/>
      <c r="J63" s="494"/>
      <c r="K63" s="494"/>
      <c r="L63" s="494"/>
      <c r="M63" s="494"/>
      <c r="N63" s="494"/>
      <c r="O63" s="494"/>
      <c r="P63" s="494"/>
      <c r="Q63" s="519"/>
      <c r="R63" s="536">
        <f t="shared" si="0"/>
        <v>0</v>
      </c>
      <c r="S63" s="548"/>
      <c r="T63" s="548"/>
      <c r="U63" s="585"/>
      <c r="V63" s="599"/>
      <c r="W63" s="604"/>
      <c r="X63" s="613"/>
      <c r="Y63" s="624">
        <f>MONTH('４（金銭出納簿・今年度）'!$A63)</f>
        <v>1</v>
      </c>
    </row>
    <row r="64" spans="1:25" s="382" customFormat="1" ht="30" customHeight="1">
      <c r="A64" s="394"/>
      <c r="B64" s="415"/>
      <c r="C64" s="438"/>
      <c r="D64" s="461"/>
      <c r="E64" s="475"/>
      <c r="F64" s="494"/>
      <c r="G64" s="494"/>
      <c r="H64" s="494"/>
      <c r="I64" s="494"/>
      <c r="J64" s="494"/>
      <c r="K64" s="494"/>
      <c r="L64" s="494"/>
      <c r="M64" s="494"/>
      <c r="N64" s="494"/>
      <c r="O64" s="494"/>
      <c r="P64" s="494"/>
      <c r="Q64" s="519"/>
      <c r="R64" s="536">
        <f t="shared" si="0"/>
        <v>0</v>
      </c>
      <c r="S64" s="548"/>
      <c r="T64" s="548"/>
      <c r="U64" s="585"/>
      <c r="V64" s="599"/>
      <c r="W64" s="604"/>
      <c r="X64" s="613"/>
      <c r="Y64" s="624">
        <f>MONTH('４（金銭出納簿・今年度）'!$A64)</f>
        <v>1</v>
      </c>
    </row>
    <row r="65" spans="1:25" s="382" customFormat="1" ht="30" customHeight="1">
      <c r="A65" s="394"/>
      <c r="B65" s="415"/>
      <c r="C65" s="438"/>
      <c r="D65" s="461"/>
      <c r="E65" s="475"/>
      <c r="F65" s="494"/>
      <c r="G65" s="494"/>
      <c r="H65" s="494"/>
      <c r="I65" s="494"/>
      <c r="J65" s="494"/>
      <c r="K65" s="494"/>
      <c r="L65" s="494"/>
      <c r="M65" s="494"/>
      <c r="N65" s="494"/>
      <c r="O65" s="494"/>
      <c r="P65" s="494"/>
      <c r="Q65" s="519"/>
      <c r="R65" s="536">
        <f t="shared" si="0"/>
        <v>0</v>
      </c>
      <c r="S65" s="548"/>
      <c r="T65" s="548"/>
      <c r="U65" s="585"/>
      <c r="V65" s="599"/>
      <c r="W65" s="604"/>
      <c r="X65" s="613"/>
      <c r="Y65" s="624">
        <f>MONTH('４（金銭出納簿・今年度）'!$A65)</f>
        <v>1</v>
      </c>
    </row>
    <row r="66" spans="1:25" s="382" customFormat="1" ht="30" customHeight="1">
      <c r="A66" s="394"/>
      <c r="B66" s="415"/>
      <c r="C66" s="438"/>
      <c r="D66" s="461"/>
      <c r="E66" s="475"/>
      <c r="F66" s="494"/>
      <c r="G66" s="494"/>
      <c r="H66" s="494"/>
      <c r="I66" s="494"/>
      <c r="J66" s="494"/>
      <c r="K66" s="494"/>
      <c r="L66" s="494"/>
      <c r="M66" s="494"/>
      <c r="N66" s="494"/>
      <c r="O66" s="494"/>
      <c r="P66" s="494"/>
      <c r="Q66" s="519"/>
      <c r="R66" s="536">
        <f t="shared" si="0"/>
        <v>0</v>
      </c>
      <c r="S66" s="548"/>
      <c r="T66" s="548"/>
      <c r="U66" s="585"/>
      <c r="V66" s="599"/>
      <c r="W66" s="604"/>
      <c r="X66" s="613"/>
      <c r="Y66" s="624">
        <f>MONTH('４（金銭出納簿・今年度）'!$A66)</f>
        <v>1</v>
      </c>
    </row>
    <row r="67" spans="1:25" s="382" customFormat="1" ht="30" customHeight="1">
      <c r="A67" s="394"/>
      <c r="B67" s="415"/>
      <c r="C67" s="438"/>
      <c r="D67" s="461"/>
      <c r="E67" s="475"/>
      <c r="F67" s="494"/>
      <c r="G67" s="494"/>
      <c r="H67" s="494"/>
      <c r="I67" s="494"/>
      <c r="J67" s="494"/>
      <c r="K67" s="494"/>
      <c r="L67" s="494"/>
      <c r="M67" s="494"/>
      <c r="N67" s="494"/>
      <c r="O67" s="494"/>
      <c r="P67" s="494"/>
      <c r="Q67" s="519"/>
      <c r="R67" s="536">
        <f t="shared" si="0"/>
        <v>0</v>
      </c>
      <c r="S67" s="548"/>
      <c r="T67" s="548"/>
      <c r="U67" s="585"/>
      <c r="V67" s="599"/>
      <c r="W67" s="604"/>
      <c r="X67" s="613"/>
      <c r="Y67" s="624">
        <f>MONTH('４（金銭出納簿・今年度）'!$A67)</f>
        <v>1</v>
      </c>
    </row>
    <row r="68" spans="1:25" s="382" customFormat="1" ht="30" customHeight="1">
      <c r="A68" s="394"/>
      <c r="B68" s="415"/>
      <c r="C68" s="438"/>
      <c r="D68" s="461"/>
      <c r="E68" s="475"/>
      <c r="F68" s="494"/>
      <c r="G68" s="494"/>
      <c r="H68" s="494"/>
      <c r="I68" s="494"/>
      <c r="J68" s="494"/>
      <c r="K68" s="494"/>
      <c r="L68" s="494"/>
      <c r="M68" s="494"/>
      <c r="N68" s="494"/>
      <c r="O68" s="494"/>
      <c r="P68" s="494"/>
      <c r="Q68" s="519"/>
      <c r="R68" s="536">
        <f t="shared" si="0"/>
        <v>0</v>
      </c>
      <c r="S68" s="548"/>
      <c r="T68" s="548"/>
      <c r="U68" s="585"/>
      <c r="V68" s="599"/>
      <c r="W68" s="604"/>
      <c r="X68" s="613"/>
      <c r="Y68" s="624">
        <f>MONTH('４（金銭出納簿・今年度）'!$A68)</f>
        <v>1</v>
      </c>
    </row>
    <row r="69" spans="1:25" s="382" customFormat="1" ht="30" customHeight="1">
      <c r="A69" s="394"/>
      <c r="B69" s="415"/>
      <c r="C69" s="438"/>
      <c r="D69" s="461"/>
      <c r="E69" s="475"/>
      <c r="F69" s="494"/>
      <c r="G69" s="494"/>
      <c r="H69" s="494"/>
      <c r="I69" s="494"/>
      <c r="J69" s="494"/>
      <c r="K69" s="494"/>
      <c r="L69" s="494"/>
      <c r="M69" s="494"/>
      <c r="N69" s="494"/>
      <c r="O69" s="494"/>
      <c r="P69" s="494"/>
      <c r="Q69" s="519"/>
      <c r="R69" s="536">
        <f t="shared" si="0"/>
        <v>0</v>
      </c>
      <c r="S69" s="548"/>
      <c r="T69" s="548"/>
      <c r="U69" s="585"/>
      <c r="V69" s="599"/>
      <c r="W69" s="604"/>
      <c r="X69" s="613"/>
      <c r="Y69" s="624">
        <f>MONTH('４（金銭出納簿・今年度）'!$A69)</f>
        <v>1</v>
      </c>
    </row>
    <row r="70" spans="1:25" s="382" customFormat="1" ht="30" customHeight="1">
      <c r="A70" s="394"/>
      <c r="B70" s="415"/>
      <c r="C70" s="438"/>
      <c r="D70" s="461"/>
      <c r="E70" s="475"/>
      <c r="F70" s="494"/>
      <c r="G70" s="494"/>
      <c r="H70" s="494"/>
      <c r="I70" s="494"/>
      <c r="J70" s="494"/>
      <c r="K70" s="494"/>
      <c r="L70" s="494"/>
      <c r="M70" s="494"/>
      <c r="N70" s="494"/>
      <c r="O70" s="494"/>
      <c r="P70" s="494"/>
      <c r="Q70" s="519"/>
      <c r="R70" s="536">
        <f t="shared" si="0"/>
        <v>0</v>
      </c>
      <c r="S70" s="548"/>
      <c r="T70" s="548"/>
      <c r="U70" s="585"/>
      <c r="V70" s="599"/>
      <c r="W70" s="604"/>
      <c r="X70" s="613"/>
      <c r="Y70" s="624">
        <f>MONTH('４（金銭出納簿・今年度）'!$A70)</f>
        <v>1</v>
      </c>
    </row>
    <row r="71" spans="1:25" s="382" customFormat="1" ht="30" customHeight="1">
      <c r="A71" s="394"/>
      <c r="B71" s="415"/>
      <c r="C71" s="438"/>
      <c r="D71" s="461"/>
      <c r="E71" s="475"/>
      <c r="F71" s="494"/>
      <c r="G71" s="494"/>
      <c r="H71" s="494"/>
      <c r="I71" s="494"/>
      <c r="J71" s="494"/>
      <c r="K71" s="494"/>
      <c r="L71" s="494"/>
      <c r="M71" s="494"/>
      <c r="N71" s="494"/>
      <c r="O71" s="494"/>
      <c r="P71" s="494"/>
      <c r="Q71" s="519"/>
      <c r="R71" s="536">
        <f t="shared" si="0"/>
        <v>0</v>
      </c>
      <c r="S71" s="548"/>
      <c r="T71" s="548"/>
      <c r="U71" s="585"/>
      <c r="V71" s="599"/>
      <c r="W71" s="604"/>
      <c r="X71" s="613"/>
      <c r="Y71" s="624">
        <f>MONTH('４（金銭出納簿・今年度）'!$A71)</f>
        <v>1</v>
      </c>
    </row>
    <row r="72" spans="1:25" s="382" customFormat="1" ht="30" customHeight="1">
      <c r="A72" s="394"/>
      <c r="B72" s="415"/>
      <c r="C72" s="438"/>
      <c r="D72" s="461"/>
      <c r="E72" s="475"/>
      <c r="F72" s="494"/>
      <c r="G72" s="494"/>
      <c r="H72" s="494"/>
      <c r="I72" s="494"/>
      <c r="J72" s="494"/>
      <c r="K72" s="494"/>
      <c r="L72" s="494"/>
      <c r="M72" s="494"/>
      <c r="N72" s="494"/>
      <c r="O72" s="494"/>
      <c r="P72" s="494"/>
      <c r="Q72" s="519"/>
      <c r="R72" s="536">
        <f t="shared" si="0"/>
        <v>0</v>
      </c>
      <c r="S72" s="548"/>
      <c r="T72" s="548"/>
      <c r="U72" s="585"/>
      <c r="V72" s="599"/>
      <c r="W72" s="604"/>
      <c r="X72" s="613"/>
      <c r="Y72" s="624">
        <f>MONTH('４（金銭出納簿・今年度）'!$A72)</f>
        <v>1</v>
      </c>
    </row>
    <row r="73" spans="1:25" s="382" customFormat="1" ht="30" customHeight="1">
      <c r="A73" s="394"/>
      <c r="B73" s="415"/>
      <c r="C73" s="438"/>
      <c r="D73" s="461"/>
      <c r="E73" s="475"/>
      <c r="F73" s="494"/>
      <c r="G73" s="494"/>
      <c r="H73" s="494"/>
      <c r="I73" s="494"/>
      <c r="J73" s="494"/>
      <c r="K73" s="494"/>
      <c r="L73" s="494"/>
      <c r="M73" s="494"/>
      <c r="N73" s="494"/>
      <c r="O73" s="494"/>
      <c r="P73" s="494"/>
      <c r="Q73" s="519"/>
      <c r="R73" s="536">
        <f t="shared" si="0"/>
        <v>0</v>
      </c>
      <c r="S73" s="548"/>
      <c r="T73" s="548"/>
      <c r="U73" s="585"/>
      <c r="V73" s="599"/>
      <c r="W73" s="604"/>
      <c r="X73" s="613"/>
      <c r="Y73" s="624">
        <f>MONTH('４（金銭出納簿・今年度）'!$A73)</f>
        <v>1</v>
      </c>
    </row>
    <row r="74" spans="1:25" s="382" customFormat="1" ht="30" customHeight="1">
      <c r="A74" s="394"/>
      <c r="B74" s="415"/>
      <c r="C74" s="438"/>
      <c r="D74" s="461"/>
      <c r="E74" s="475"/>
      <c r="F74" s="494"/>
      <c r="G74" s="494"/>
      <c r="H74" s="494"/>
      <c r="I74" s="494"/>
      <c r="J74" s="494"/>
      <c r="K74" s="494"/>
      <c r="L74" s="494"/>
      <c r="M74" s="494"/>
      <c r="N74" s="494"/>
      <c r="O74" s="494"/>
      <c r="P74" s="494"/>
      <c r="Q74" s="519"/>
      <c r="R74" s="536">
        <f t="shared" si="0"/>
        <v>0</v>
      </c>
      <c r="S74" s="548"/>
      <c r="T74" s="548"/>
      <c r="U74" s="585"/>
      <c r="V74" s="599"/>
      <c r="W74" s="604"/>
      <c r="X74" s="613"/>
      <c r="Y74" s="624">
        <f>MONTH('４（金銭出納簿・今年度）'!$A74)</f>
        <v>1</v>
      </c>
    </row>
    <row r="75" spans="1:25" s="382" customFormat="1" ht="30" customHeight="1">
      <c r="A75" s="394"/>
      <c r="B75" s="415"/>
      <c r="C75" s="438"/>
      <c r="D75" s="461"/>
      <c r="E75" s="475"/>
      <c r="F75" s="494"/>
      <c r="G75" s="494"/>
      <c r="H75" s="494"/>
      <c r="I75" s="494"/>
      <c r="J75" s="494"/>
      <c r="K75" s="494"/>
      <c r="L75" s="494"/>
      <c r="M75" s="494"/>
      <c r="N75" s="494"/>
      <c r="O75" s="494"/>
      <c r="P75" s="494"/>
      <c r="Q75" s="519"/>
      <c r="R75" s="536">
        <f t="shared" si="0"/>
        <v>0</v>
      </c>
      <c r="S75" s="548"/>
      <c r="T75" s="548"/>
      <c r="U75" s="585"/>
      <c r="V75" s="599"/>
      <c r="W75" s="604"/>
      <c r="X75" s="613"/>
      <c r="Y75" s="624">
        <f>MONTH('４（金銭出納簿・今年度）'!$A75)</f>
        <v>1</v>
      </c>
    </row>
    <row r="76" spans="1:25" s="382" customFormat="1" ht="30" customHeight="1">
      <c r="A76" s="394"/>
      <c r="B76" s="415"/>
      <c r="C76" s="438"/>
      <c r="D76" s="461"/>
      <c r="E76" s="475"/>
      <c r="F76" s="494"/>
      <c r="G76" s="494"/>
      <c r="H76" s="494"/>
      <c r="I76" s="494"/>
      <c r="J76" s="494"/>
      <c r="K76" s="494"/>
      <c r="L76" s="494"/>
      <c r="M76" s="494"/>
      <c r="N76" s="494"/>
      <c r="O76" s="494"/>
      <c r="P76" s="494"/>
      <c r="Q76" s="519"/>
      <c r="R76" s="536">
        <f t="shared" ref="R76:R81" si="1">+R75+C76-SUM(D76:Q76)</f>
        <v>0</v>
      </c>
      <c r="S76" s="548"/>
      <c r="T76" s="548"/>
      <c r="U76" s="585"/>
      <c r="V76" s="599"/>
      <c r="W76" s="604"/>
      <c r="X76" s="613"/>
      <c r="Y76" s="624">
        <f>MONTH('４（金銭出納簿・今年度）'!$A76)</f>
        <v>1</v>
      </c>
    </row>
    <row r="77" spans="1:25" s="382" customFormat="1" ht="30" customHeight="1">
      <c r="A77" s="394"/>
      <c r="B77" s="415"/>
      <c r="C77" s="438"/>
      <c r="D77" s="461"/>
      <c r="E77" s="475"/>
      <c r="F77" s="494"/>
      <c r="G77" s="494"/>
      <c r="H77" s="494"/>
      <c r="I77" s="494"/>
      <c r="J77" s="494"/>
      <c r="K77" s="494"/>
      <c r="L77" s="494"/>
      <c r="M77" s="494"/>
      <c r="N77" s="494"/>
      <c r="O77" s="494"/>
      <c r="P77" s="494"/>
      <c r="Q77" s="519"/>
      <c r="R77" s="536">
        <f t="shared" si="1"/>
        <v>0</v>
      </c>
      <c r="S77" s="548"/>
      <c r="T77" s="548"/>
      <c r="U77" s="585"/>
      <c r="V77" s="599"/>
      <c r="W77" s="604"/>
      <c r="X77" s="613"/>
      <c r="Y77" s="624">
        <f>MONTH('４（金銭出納簿・今年度）'!$A77)</f>
        <v>1</v>
      </c>
    </row>
    <row r="78" spans="1:25" s="382" customFormat="1" ht="30" customHeight="1">
      <c r="A78" s="394"/>
      <c r="B78" s="415"/>
      <c r="C78" s="438"/>
      <c r="D78" s="461"/>
      <c r="E78" s="475"/>
      <c r="F78" s="494"/>
      <c r="G78" s="494"/>
      <c r="H78" s="494"/>
      <c r="I78" s="494"/>
      <c r="J78" s="494"/>
      <c r="K78" s="494"/>
      <c r="L78" s="494"/>
      <c r="M78" s="494"/>
      <c r="N78" s="494"/>
      <c r="O78" s="494"/>
      <c r="P78" s="494"/>
      <c r="Q78" s="519"/>
      <c r="R78" s="536">
        <f t="shared" si="1"/>
        <v>0</v>
      </c>
      <c r="S78" s="548"/>
      <c r="T78" s="548"/>
      <c r="U78" s="585"/>
      <c r="V78" s="599"/>
      <c r="W78" s="604"/>
      <c r="X78" s="613"/>
      <c r="Y78" s="624">
        <f>MONTH('４（金銭出納簿・今年度）'!$A78)</f>
        <v>1</v>
      </c>
    </row>
    <row r="79" spans="1:25" s="382" customFormat="1" ht="30" customHeight="1">
      <c r="A79" s="394"/>
      <c r="B79" s="415"/>
      <c r="C79" s="438"/>
      <c r="D79" s="461"/>
      <c r="E79" s="475"/>
      <c r="F79" s="494"/>
      <c r="G79" s="494"/>
      <c r="H79" s="494"/>
      <c r="I79" s="494"/>
      <c r="J79" s="494"/>
      <c r="K79" s="494"/>
      <c r="L79" s="494"/>
      <c r="M79" s="494"/>
      <c r="N79" s="494"/>
      <c r="O79" s="494"/>
      <c r="P79" s="494"/>
      <c r="Q79" s="519"/>
      <c r="R79" s="536">
        <f t="shared" si="1"/>
        <v>0</v>
      </c>
      <c r="S79" s="548"/>
      <c r="T79" s="548"/>
      <c r="U79" s="585"/>
      <c r="V79" s="599"/>
      <c r="W79" s="604"/>
      <c r="X79" s="613"/>
      <c r="Y79" s="624">
        <f>MONTH('４（金銭出納簿・今年度）'!$A79)</f>
        <v>1</v>
      </c>
    </row>
    <row r="80" spans="1:25" s="382" customFormat="1" ht="30" customHeight="1">
      <c r="A80" s="394"/>
      <c r="B80" s="415"/>
      <c r="C80" s="438"/>
      <c r="D80" s="461"/>
      <c r="E80" s="475"/>
      <c r="F80" s="494"/>
      <c r="G80" s="494"/>
      <c r="H80" s="494"/>
      <c r="I80" s="494"/>
      <c r="J80" s="494"/>
      <c r="K80" s="494"/>
      <c r="L80" s="494"/>
      <c r="M80" s="494"/>
      <c r="N80" s="494"/>
      <c r="O80" s="494"/>
      <c r="P80" s="494"/>
      <c r="Q80" s="519"/>
      <c r="R80" s="536">
        <f t="shared" si="1"/>
        <v>0</v>
      </c>
      <c r="S80" s="548"/>
      <c r="T80" s="548"/>
      <c r="U80" s="585"/>
      <c r="V80" s="599"/>
      <c r="W80" s="604"/>
      <c r="X80" s="613"/>
      <c r="Y80" s="624">
        <f>MONTH('４（金銭出納簿・今年度）'!$A80)</f>
        <v>1</v>
      </c>
    </row>
    <row r="81" spans="1:25" s="382" customFormat="1" ht="30" customHeight="1">
      <c r="A81" s="395"/>
      <c r="B81" s="416"/>
      <c r="C81" s="439"/>
      <c r="D81" s="462"/>
      <c r="E81" s="476"/>
      <c r="F81" s="495"/>
      <c r="G81" s="495"/>
      <c r="H81" s="495"/>
      <c r="I81" s="495"/>
      <c r="J81" s="495"/>
      <c r="K81" s="495"/>
      <c r="L81" s="495"/>
      <c r="M81" s="495"/>
      <c r="N81" s="495"/>
      <c r="O81" s="495"/>
      <c r="P81" s="495"/>
      <c r="Q81" s="520"/>
      <c r="R81" s="537">
        <f t="shared" si="1"/>
        <v>0</v>
      </c>
      <c r="S81" s="549"/>
      <c r="T81" s="549"/>
      <c r="U81" s="586"/>
      <c r="V81" s="600"/>
      <c r="W81" s="605"/>
      <c r="X81" s="614"/>
      <c r="Y81" s="621">
        <f>MONTH('４（金銭出納簿・今年度）'!$A80)</f>
        <v>1</v>
      </c>
    </row>
    <row r="82" spans="1:25" s="381" customFormat="1" ht="30" customHeight="1">
      <c r="A82" s="396" t="s">
        <v>2</v>
      </c>
      <c r="B82" s="417"/>
      <c r="C82" s="440">
        <f t="shared" ref="C82:Q82" si="2">SUM(C11:C81)</f>
        <v>0</v>
      </c>
      <c r="D82" s="440">
        <f t="shared" si="2"/>
        <v>0</v>
      </c>
      <c r="E82" s="477">
        <f t="shared" si="2"/>
        <v>0</v>
      </c>
      <c r="F82" s="496">
        <f t="shared" si="2"/>
        <v>0</v>
      </c>
      <c r="G82" s="496">
        <f t="shared" si="2"/>
        <v>0</v>
      </c>
      <c r="H82" s="496">
        <f t="shared" si="2"/>
        <v>0</v>
      </c>
      <c r="I82" s="496">
        <f t="shared" si="2"/>
        <v>0</v>
      </c>
      <c r="J82" s="496">
        <f t="shared" si="2"/>
        <v>0</v>
      </c>
      <c r="K82" s="496">
        <f t="shared" si="2"/>
        <v>0</v>
      </c>
      <c r="L82" s="496">
        <f t="shared" si="2"/>
        <v>0</v>
      </c>
      <c r="M82" s="496">
        <f t="shared" si="2"/>
        <v>0</v>
      </c>
      <c r="N82" s="496">
        <f t="shared" si="2"/>
        <v>0</v>
      </c>
      <c r="O82" s="496">
        <f t="shared" si="2"/>
        <v>0</v>
      </c>
      <c r="P82" s="496">
        <f t="shared" si="2"/>
        <v>0</v>
      </c>
      <c r="Q82" s="521">
        <f t="shared" si="2"/>
        <v>0</v>
      </c>
      <c r="R82" s="538"/>
      <c r="S82" s="550"/>
      <c r="T82" s="570"/>
      <c r="U82" s="587"/>
      <c r="V82" s="601"/>
      <c r="W82" s="606"/>
      <c r="X82" s="615"/>
      <c r="Y82" s="625"/>
    </row>
    <row r="83" spans="1:25" ht="30" customHeight="1"/>
    <row r="84" spans="1:25" ht="23.4">
      <c r="A84" s="397" t="s">
        <v>62</v>
      </c>
      <c r="B84" s="397"/>
      <c r="C84" s="397"/>
    </row>
    <row r="85" spans="1:25" s="383" customFormat="1" ht="19.2">
      <c r="A85" s="398" t="s">
        <v>709</v>
      </c>
      <c r="B85" s="375"/>
      <c r="C85" s="398"/>
      <c r="D85" s="463"/>
      <c r="E85" s="463"/>
      <c r="F85" s="463"/>
      <c r="S85" s="551"/>
      <c r="T85" s="551"/>
      <c r="U85" s="588"/>
      <c r="V85" s="588"/>
      <c r="W85" s="588"/>
      <c r="X85" s="588"/>
      <c r="Y85" s="376"/>
    </row>
    <row r="86" spans="1:25" s="383" customFormat="1" ht="22.5" customHeight="1">
      <c r="A86" s="398" t="s">
        <v>64</v>
      </c>
      <c r="B86" s="375"/>
      <c r="C86" s="398"/>
      <c r="D86" s="463"/>
      <c r="E86" s="463"/>
      <c r="F86" s="463"/>
      <c r="S86" s="551"/>
      <c r="T86" s="551"/>
      <c r="U86" s="588"/>
      <c r="V86" s="588"/>
      <c r="W86" s="588"/>
      <c r="X86" s="588"/>
      <c r="Y86" s="376"/>
    </row>
    <row r="87" spans="1:25" s="383" customFormat="1" ht="18.75" customHeight="1">
      <c r="A87" s="399" t="s">
        <v>71</v>
      </c>
      <c r="B87" s="399"/>
      <c r="C87" s="399"/>
      <c r="D87" s="399"/>
      <c r="E87" s="399"/>
      <c r="F87" s="399"/>
      <c r="G87" s="399"/>
      <c r="H87" s="399"/>
      <c r="I87" s="399"/>
      <c r="J87" s="399"/>
      <c r="K87" s="399"/>
      <c r="L87" s="399"/>
      <c r="M87" s="399"/>
      <c r="N87" s="399"/>
      <c r="O87" s="399"/>
      <c r="P87" s="399"/>
      <c r="Q87" s="399"/>
      <c r="R87" s="399"/>
      <c r="S87" s="399"/>
      <c r="T87" s="399"/>
      <c r="U87" s="589"/>
      <c r="V87" s="588"/>
      <c r="W87" s="588"/>
      <c r="X87" s="588"/>
      <c r="Y87" s="376"/>
    </row>
    <row r="88" spans="1:25" s="383" customFormat="1" ht="24.75" customHeight="1">
      <c r="A88" s="399"/>
      <c r="B88" s="399"/>
      <c r="C88" s="399"/>
      <c r="D88" s="399"/>
      <c r="E88" s="399"/>
      <c r="F88" s="399"/>
      <c r="G88" s="399"/>
      <c r="H88" s="399"/>
      <c r="I88" s="399"/>
      <c r="J88" s="399"/>
      <c r="K88" s="399"/>
      <c r="L88" s="399"/>
      <c r="M88" s="399"/>
      <c r="N88" s="399"/>
      <c r="O88" s="399"/>
      <c r="P88" s="399"/>
      <c r="Q88" s="399"/>
      <c r="R88" s="399"/>
      <c r="S88" s="399"/>
      <c r="T88" s="399"/>
      <c r="U88" s="589"/>
      <c r="V88" s="588"/>
      <c r="W88" s="588"/>
      <c r="X88" s="588"/>
      <c r="Y88" s="376"/>
    </row>
    <row r="89" spans="1:25" s="383" customFormat="1" ht="19.2">
      <c r="A89" s="400" t="s">
        <v>685</v>
      </c>
      <c r="B89" s="400"/>
      <c r="C89" s="400"/>
      <c r="D89" s="400"/>
      <c r="E89" s="400"/>
      <c r="F89" s="400"/>
      <c r="G89" s="400"/>
      <c r="H89" s="400"/>
      <c r="I89" s="400"/>
      <c r="J89" s="400"/>
      <c r="K89" s="400"/>
      <c r="L89" s="400"/>
      <c r="M89" s="400"/>
      <c r="N89" s="400"/>
      <c r="O89" s="400"/>
      <c r="P89" s="400"/>
      <c r="Q89" s="400"/>
      <c r="R89" s="400"/>
      <c r="S89" s="552"/>
      <c r="T89" s="552"/>
      <c r="U89" s="588"/>
      <c r="V89" s="588"/>
      <c r="W89" s="588"/>
      <c r="X89" s="588"/>
      <c r="Y89" s="376"/>
    </row>
    <row r="90" spans="1:25" s="383" customFormat="1" ht="19.2">
      <c r="A90" s="400" t="s">
        <v>541</v>
      </c>
      <c r="B90" s="400"/>
      <c r="C90" s="400"/>
      <c r="D90" s="400"/>
      <c r="E90" s="400"/>
      <c r="F90" s="400"/>
      <c r="G90" s="400"/>
      <c r="H90" s="400"/>
      <c r="I90" s="400"/>
      <c r="J90" s="400"/>
      <c r="K90" s="400"/>
      <c r="L90" s="400"/>
      <c r="M90" s="400"/>
      <c r="N90" s="400"/>
      <c r="O90" s="400"/>
      <c r="P90" s="400"/>
      <c r="Q90" s="400"/>
      <c r="R90" s="400"/>
      <c r="S90" s="552"/>
      <c r="T90" s="552"/>
      <c r="U90" s="588"/>
      <c r="V90" s="588"/>
      <c r="W90" s="588"/>
      <c r="X90" s="588"/>
      <c r="Y90" s="376"/>
    </row>
    <row r="91" spans="1:25" s="383" customFormat="1" ht="19.2">
      <c r="A91" s="400" t="s">
        <v>543</v>
      </c>
      <c r="B91" s="400"/>
      <c r="C91" s="400"/>
      <c r="D91" s="400"/>
      <c r="E91" s="400"/>
      <c r="F91" s="400"/>
      <c r="G91" s="400"/>
      <c r="H91" s="400"/>
      <c r="I91" s="400"/>
      <c r="J91" s="400"/>
      <c r="K91" s="400"/>
      <c r="L91" s="400"/>
      <c r="M91" s="400"/>
      <c r="N91" s="400"/>
      <c r="O91" s="400"/>
      <c r="P91" s="400"/>
      <c r="Q91" s="400"/>
      <c r="R91" s="400"/>
      <c r="S91" s="552"/>
      <c r="T91" s="552"/>
      <c r="U91" s="588"/>
      <c r="V91" s="588"/>
      <c r="W91" s="588"/>
      <c r="X91" s="588"/>
      <c r="Y91" s="376"/>
    </row>
    <row r="92" spans="1:25" ht="23.25" customHeight="1">
      <c r="A92" s="401"/>
      <c r="B92" s="400" t="s">
        <v>75</v>
      </c>
      <c r="C92" s="441"/>
      <c r="D92" s="441"/>
      <c r="E92" s="441"/>
      <c r="F92" s="441"/>
      <c r="G92" s="441"/>
      <c r="H92" s="441"/>
      <c r="I92" s="441"/>
      <c r="J92" s="441"/>
      <c r="K92" s="441"/>
      <c r="L92" s="441"/>
      <c r="M92" s="441"/>
      <c r="N92" s="441"/>
      <c r="O92" s="441"/>
      <c r="P92" s="441"/>
      <c r="Q92" s="441"/>
      <c r="R92" s="441"/>
      <c r="S92" s="553"/>
      <c r="T92" s="553"/>
    </row>
    <row r="93" spans="1:25" ht="20.100000000000001" customHeight="1">
      <c r="B93" s="418"/>
      <c r="C93" s="442" t="s">
        <v>76</v>
      </c>
      <c r="D93" s="442"/>
      <c r="E93" s="442" t="s">
        <v>30</v>
      </c>
      <c r="F93" s="442"/>
      <c r="G93" s="442"/>
      <c r="H93" s="442"/>
      <c r="I93" s="442"/>
      <c r="J93" s="504" t="s">
        <v>77</v>
      </c>
      <c r="K93" s="507"/>
      <c r="L93" s="507"/>
      <c r="M93" s="507"/>
      <c r="N93" s="507"/>
      <c r="O93" s="507"/>
      <c r="P93" s="507"/>
      <c r="Q93" s="507"/>
      <c r="R93" s="507"/>
      <c r="S93" s="554"/>
      <c r="T93" s="571"/>
    </row>
    <row r="94" spans="1:25" s="384" customFormat="1" ht="19.5" customHeight="1">
      <c r="A94" s="402"/>
      <c r="B94" s="419" t="s">
        <v>6</v>
      </c>
      <c r="C94" s="443" t="s">
        <v>61</v>
      </c>
      <c r="D94" s="443"/>
      <c r="E94" s="478" t="s">
        <v>83</v>
      </c>
      <c r="F94" s="478"/>
      <c r="G94" s="478"/>
      <c r="H94" s="478"/>
      <c r="I94" s="478"/>
      <c r="J94" s="505" t="s">
        <v>267</v>
      </c>
      <c r="K94" s="508"/>
      <c r="L94" s="508"/>
      <c r="M94" s="508"/>
      <c r="N94" s="508"/>
      <c r="O94" s="508"/>
      <c r="P94" s="508"/>
      <c r="Q94" s="508"/>
      <c r="R94" s="508"/>
      <c r="S94" s="555"/>
      <c r="T94" s="572"/>
      <c r="U94" s="590"/>
      <c r="V94" s="590"/>
      <c r="W94" s="590"/>
      <c r="X94" s="590"/>
      <c r="Y94" s="376"/>
    </row>
    <row r="95" spans="1:25" s="384" customFormat="1" ht="18.75" customHeight="1">
      <c r="A95" s="402"/>
      <c r="B95" s="419" t="s">
        <v>84</v>
      </c>
      <c r="C95" s="443" t="s">
        <v>34</v>
      </c>
      <c r="D95" s="443"/>
      <c r="E95" s="478" t="s">
        <v>53</v>
      </c>
      <c r="F95" s="478"/>
      <c r="G95" s="478"/>
      <c r="H95" s="478"/>
      <c r="I95" s="478"/>
      <c r="J95" s="505" t="s">
        <v>85</v>
      </c>
      <c r="K95" s="508"/>
      <c r="L95" s="508"/>
      <c r="M95" s="508"/>
      <c r="N95" s="508"/>
      <c r="O95" s="508"/>
      <c r="P95" s="508"/>
      <c r="Q95" s="508"/>
      <c r="R95" s="508"/>
      <c r="S95" s="555"/>
      <c r="T95" s="572"/>
      <c r="U95" s="590"/>
      <c r="V95" s="590"/>
      <c r="W95" s="590"/>
      <c r="X95" s="590"/>
      <c r="Y95" s="376"/>
    </row>
    <row r="96" spans="1:25" s="384" customFormat="1" ht="16.2">
      <c r="A96" s="402"/>
      <c r="B96" s="419"/>
      <c r="C96" s="443" t="s">
        <v>10</v>
      </c>
      <c r="D96" s="443"/>
      <c r="E96" s="478" t="s">
        <v>88</v>
      </c>
      <c r="F96" s="478"/>
      <c r="G96" s="478"/>
      <c r="H96" s="478"/>
      <c r="I96" s="478"/>
      <c r="J96" s="505" t="s">
        <v>416</v>
      </c>
      <c r="K96" s="508"/>
      <c r="L96" s="508"/>
      <c r="M96" s="508"/>
      <c r="N96" s="508"/>
      <c r="O96" s="508"/>
      <c r="P96" s="508"/>
      <c r="Q96" s="508"/>
      <c r="R96" s="508"/>
      <c r="S96" s="555"/>
      <c r="T96" s="572"/>
      <c r="U96" s="590"/>
      <c r="V96" s="590"/>
      <c r="W96" s="590"/>
      <c r="X96" s="590"/>
      <c r="Y96" s="376"/>
    </row>
    <row r="97" spans="1:25" s="384" customFormat="1" ht="16.2">
      <c r="A97" s="402"/>
      <c r="B97" s="419"/>
      <c r="C97" s="443" t="s">
        <v>35</v>
      </c>
      <c r="D97" s="443"/>
      <c r="E97" s="478" t="s">
        <v>419</v>
      </c>
      <c r="F97" s="478"/>
      <c r="G97" s="478"/>
      <c r="H97" s="478"/>
      <c r="I97" s="478"/>
      <c r="J97" s="505" t="s">
        <v>421</v>
      </c>
      <c r="K97" s="508"/>
      <c r="L97" s="508"/>
      <c r="M97" s="508"/>
      <c r="N97" s="508"/>
      <c r="O97" s="508"/>
      <c r="P97" s="508"/>
      <c r="Q97" s="508"/>
      <c r="R97" s="508"/>
      <c r="S97" s="555"/>
      <c r="T97" s="572"/>
      <c r="U97" s="590"/>
      <c r="V97" s="590"/>
      <c r="W97" s="590"/>
      <c r="X97" s="590"/>
      <c r="Y97" s="376"/>
    </row>
    <row r="98" spans="1:25" s="384" customFormat="1" ht="16.2">
      <c r="A98" s="402"/>
      <c r="B98" s="419"/>
      <c r="C98" s="443" t="s">
        <v>490</v>
      </c>
      <c r="D98" s="443"/>
      <c r="E98" s="478" t="s">
        <v>89</v>
      </c>
      <c r="F98" s="478"/>
      <c r="G98" s="478"/>
      <c r="H98" s="478"/>
      <c r="I98" s="478"/>
      <c r="J98" s="505" t="s">
        <v>392</v>
      </c>
      <c r="K98" s="508"/>
      <c r="L98" s="508"/>
      <c r="M98" s="508"/>
      <c r="N98" s="508"/>
      <c r="O98" s="508"/>
      <c r="P98" s="508"/>
      <c r="Q98" s="508"/>
      <c r="R98" s="508"/>
      <c r="S98" s="555"/>
      <c r="T98" s="572"/>
      <c r="U98" s="590"/>
      <c r="V98" s="590"/>
      <c r="W98" s="590"/>
      <c r="X98" s="590"/>
      <c r="Y98" s="376"/>
    </row>
    <row r="99" spans="1:25" s="384" customFormat="1" ht="16.2">
      <c r="A99" s="402"/>
      <c r="B99" s="419"/>
      <c r="C99" s="443" t="s">
        <v>19</v>
      </c>
      <c r="D99" s="443"/>
      <c r="E99" s="478" t="s">
        <v>91</v>
      </c>
      <c r="F99" s="478"/>
      <c r="G99" s="478"/>
      <c r="H99" s="478"/>
      <c r="I99" s="478"/>
      <c r="J99" s="505" t="s">
        <v>293</v>
      </c>
      <c r="K99" s="508"/>
      <c r="L99" s="508"/>
      <c r="M99" s="508"/>
      <c r="N99" s="508"/>
      <c r="O99" s="508"/>
      <c r="P99" s="508"/>
      <c r="Q99" s="508"/>
      <c r="R99" s="508"/>
      <c r="S99" s="555"/>
      <c r="T99" s="572"/>
      <c r="U99" s="590"/>
      <c r="V99" s="590"/>
      <c r="W99" s="590"/>
      <c r="X99" s="590"/>
      <c r="Y99" s="376"/>
    </row>
    <row r="100" spans="1:25" s="384" customFormat="1" ht="16.2">
      <c r="A100" s="402"/>
      <c r="B100" s="419"/>
      <c r="C100" s="443" t="s">
        <v>94</v>
      </c>
      <c r="D100" s="443"/>
      <c r="E100" s="478" t="s">
        <v>96</v>
      </c>
      <c r="F100" s="478"/>
      <c r="G100" s="478"/>
      <c r="H100" s="478"/>
      <c r="I100" s="478"/>
      <c r="J100" s="505" t="s">
        <v>80</v>
      </c>
      <c r="K100" s="508"/>
      <c r="L100" s="508"/>
      <c r="M100" s="508"/>
      <c r="N100" s="508"/>
      <c r="O100" s="508"/>
      <c r="P100" s="508"/>
      <c r="Q100" s="508"/>
      <c r="R100" s="508"/>
      <c r="S100" s="555"/>
      <c r="T100" s="572"/>
      <c r="U100" s="590"/>
      <c r="V100" s="590"/>
      <c r="W100" s="590"/>
      <c r="X100" s="590"/>
      <c r="Y100" s="376"/>
    </row>
    <row r="101" spans="1:25" s="384" customFormat="1" ht="16.2">
      <c r="A101" s="402"/>
      <c r="B101" s="419"/>
      <c r="C101" s="443" t="s">
        <v>101</v>
      </c>
      <c r="D101" s="443"/>
      <c r="E101" s="478" t="s">
        <v>68</v>
      </c>
      <c r="F101" s="478"/>
      <c r="G101" s="478"/>
      <c r="H101" s="478"/>
      <c r="I101" s="478"/>
      <c r="J101" s="505" t="s">
        <v>378</v>
      </c>
      <c r="K101" s="508"/>
      <c r="L101" s="508"/>
      <c r="M101" s="508"/>
      <c r="N101" s="508"/>
      <c r="O101" s="508"/>
      <c r="P101" s="508"/>
      <c r="Q101" s="508"/>
      <c r="R101" s="508"/>
      <c r="S101" s="555"/>
      <c r="T101" s="572"/>
      <c r="U101" s="590"/>
      <c r="V101" s="590"/>
      <c r="W101" s="590"/>
      <c r="X101" s="590"/>
      <c r="Y101" s="376"/>
    </row>
    <row r="102" spans="1:25" s="384" customFormat="1" ht="16.2">
      <c r="A102" s="402"/>
      <c r="B102" s="419"/>
      <c r="C102" s="443" t="s">
        <v>156</v>
      </c>
      <c r="D102" s="443"/>
      <c r="E102" s="478" t="s">
        <v>489</v>
      </c>
      <c r="F102" s="478"/>
      <c r="G102" s="478"/>
      <c r="H102" s="478"/>
      <c r="I102" s="478"/>
      <c r="J102" s="506" t="s">
        <v>399</v>
      </c>
      <c r="K102" s="509"/>
      <c r="L102" s="509"/>
      <c r="M102" s="509"/>
      <c r="N102" s="509"/>
      <c r="O102" s="509"/>
      <c r="P102" s="509"/>
      <c r="Q102" s="509"/>
      <c r="R102" s="509"/>
      <c r="S102" s="556"/>
      <c r="T102" s="573"/>
      <c r="U102" s="590"/>
      <c r="V102" s="590"/>
      <c r="W102" s="590"/>
      <c r="X102" s="590"/>
      <c r="Y102" s="376"/>
    </row>
    <row r="103" spans="1:25" s="384" customFormat="1" ht="16.2">
      <c r="A103" s="402"/>
      <c r="B103" s="419"/>
      <c r="C103" s="443" t="s">
        <v>107</v>
      </c>
      <c r="D103" s="443"/>
      <c r="E103" s="478" t="s">
        <v>22</v>
      </c>
      <c r="F103" s="478"/>
      <c r="G103" s="478"/>
      <c r="H103" s="478"/>
      <c r="I103" s="478"/>
      <c r="J103" s="505" t="s">
        <v>99</v>
      </c>
      <c r="K103" s="508"/>
      <c r="L103" s="508"/>
      <c r="M103" s="508"/>
      <c r="N103" s="508"/>
      <c r="O103" s="508"/>
      <c r="P103" s="508"/>
      <c r="Q103" s="508"/>
      <c r="R103" s="508"/>
      <c r="S103" s="555"/>
      <c r="T103" s="572"/>
      <c r="U103" s="590"/>
      <c r="V103" s="590"/>
      <c r="W103" s="590"/>
      <c r="X103" s="590"/>
      <c r="Y103" s="376"/>
    </row>
    <row r="104" spans="1:25" s="384" customFormat="1" ht="16.2">
      <c r="A104" s="402"/>
      <c r="B104" s="419"/>
      <c r="C104" s="443" t="s">
        <v>412</v>
      </c>
      <c r="D104" s="443"/>
      <c r="E104" s="478" t="s">
        <v>413</v>
      </c>
      <c r="F104" s="478"/>
      <c r="G104" s="478"/>
      <c r="H104" s="478"/>
      <c r="I104" s="478"/>
      <c r="J104" s="505" t="s">
        <v>415</v>
      </c>
      <c r="K104" s="508"/>
      <c r="L104" s="508"/>
      <c r="M104" s="508"/>
      <c r="N104" s="508"/>
      <c r="O104" s="508"/>
      <c r="P104" s="508"/>
      <c r="Q104" s="508"/>
      <c r="R104" s="508"/>
      <c r="S104" s="555"/>
      <c r="T104" s="572"/>
      <c r="U104" s="590"/>
      <c r="V104" s="590"/>
      <c r="W104" s="590"/>
      <c r="X104" s="590"/>
      <c r="Y104" s="376"/>
    </row>
    <row r="105" spans="1:25" s="384" customFormat="1" ht="16.2">
      <c r="A105" s="402"/>
      <c r="B105" s="419"/>
      <c r="C105" s="443" t="s">
        <v>166</v>
      </c>
      <c r="D105" s="443"/>
      <c r="E105" s="478" t="s">
        <v>271</v>
      </c>
      <c r="F105" s="478"/>
      <c r="G105" s="478"/>
      <c r="H105" s="478"/>
      <c r="I105" s="478"/>
      <c r="J105" s="505"/>
      <c r="K105" s="508"/>
      <c r="L105" s="508"/>
      <c r="M105" s="508"/>
      <c r="N105" s="508"/>
      <c r="O105" s="508"/>
      <c r="P105" s="508"/>
      <c r="Q105" s="508"/>
      <c r="R105" s="508"/>
      <c r="S105" s="555"/>
      <c r="T105" s="572"/>
      <c r="U105" s="590"/>
      <c r="V105" s="590"/>
      <c r="W105" s="590"/>
      <c r="X105" s="590"/>
      <c r="Y105" s="376"/>
    </row>
    <row r="106" spans="1:25" s="384" customFormat="1" ht="16.2">
      <c r="A106" s="402"/>
      <c r="B106" s="419"/>
      <c r="C106" s="443" t="s">
        <v>408</v>
      </c>
      <c r="D106" s="443"/>
      <c r="E106" s="478" t="s">
        <v>262</v>
      </c>
      <c r="F106" s="478"/>
      <c r="G106" s="478"/>
      <c r="H106" s="478"/>
      <c r="I106" s="478"/>
      <c r="J106" s="505" t="s">
        <v>422</v>
      </c>
      <c r="K106" s="508"/>
      <c r="L106" s="508"/>
      <c r="M106" s="508"/>
      <c r="N106" s="508"/>
      <c r="O106" s="508"/>
      <c r="P106" s="508"/>
      <c r="Q106" s="508"/>
      <c r="R106" s="508"/>
      <c r="S106" s="555"/>
      <c r="T106" s="572"/>
      <c r="U106" s="590"/>
      <c r="V106" s="590"/>
      <c r="W106" s="590"/>
      <c r="X106" s="590"/>
      <c r="Y106" s="376"/>
    </row>
    <row r="107" spans="1:25" s="384" customFormat="1" ht="16.2">
      <c r="A107" s="402"/>
      <c r="B107" s="419"/>
      <c r="C107" s="443" t="s">
        <v>169</v>
      </c>
      <c r="D107" s="443"/>
      <c r="E107" s="478" t="s">
        <v>423</v>
      </c>
      <c r="F107" s="478"/>
      <c r="G107" s="478"/>
      <c r="H107" s="478"/>
      <c r="I107" s="478"/>
      <c r="J107" s="505" t="s">
        <v>425</v>
      </c>
      <c r="K107" s="508"/>
      <c r="L107" s="508"/>
      <c r="M107" s="508"/>
      <c r="N107" s="508"/>
      <c r="O107" s="508"/>
      <c r="P107" s="508"/>
      <c r="Q107" s="508"/>
      <c r="R107" s="508"/>
      <c r="S107" s="555"/>
      <c r="T107" s="572"/>
      <c r="U107" s="590"/>
      <c r="V107" s="590"/>
      <c r="W107" s="590"/>
      <c r="X107" s="590"/>
      <c r="Y107" s="376"/>
    </row>
    <row r="108" spans="1:25" s="384" customFormat="1" ht="19.5" customHeight="1">
      <c r="A108" s="402"/>
      <c r="B108" s="419"/>
      <c r="C108" s="443" t="s">
        <v>24</v>
      </c>
      <c r="D108" s="443"/>
      <c r="E108" s="478" t="s">
        <v>430</v>
      </c>
      <c r="F108" s="478"/>
      <c r="G108" s="478"/>
      <c r="H108" s="478"/>
      <c r="I108" s="478"/>
      <c r="J108" s="506" t="s">
        <v>29</v>
      </c>
      <c r="K108" s="509"/>
      <c r="L108" s="509"/>
      <c r="M108" s="509"/>
      <c r="N108" s="509"/>
      <c r="O108" s="509"/>
      <c r="P108" s="509"/>
      <c r="Q108" s="509"/>
      <c r="R108" s="509"/>
      <c r="S108" s="556"/>
      <c r="T108" s="573"/>
      <c r="U108" s="590"/>
      <c r="V108" s="590"/>
      <c r="W108" s="590"/>
      <c r="X108" s="590"/>
      <c r="Y108" s="376"/>
    </row>
    <row r="109" spans="1:25" s="384" customFormat="1" ht="14.4">
      <c r="A109" s="402"/>
      <c r="B109" s="402"/>
      <c r="S109" s="557"/>
      <c r="T109" s="557"/>
      <c r="U109" s="590"/>
      <c r="V109" s="590"/>
      <c r="W109" s="590"/>
      <c r="X109" s="590"/>
      <c r="Y109" s="376"/>
    </row>
    <row r="110" spans="1:25" ht="33" customHeight="1"/>
    <row r="111" spans="1:25" ht="33" customHeight="1">
      <c r="A111" s="403"/>
      <c r="B111" s="420"/>
      <c r="C111" s="444" t="s">
        <v>708</v>
      </c>
      <c r="D111" s="464" t="s">
        <v>25</v>
      </c>
      <c r="E111" s="479"/>
      <c r="F111" s="479"/>
      <c r="G111" s="479"/>
      <c r="H111" s="479"/>
      <c r="I111" s="479"/>
      <c r="J111" s="479"/>
      <c r="K111" s="479"/>
      <c r="L111" s="479"/>
      <c r="M111" s="479"/>
      <c r="N111" s="479"/>
      <c r="O111" s="479"/>
      <c r="P111" s="479"/>
      <c r="Q111" s="522"/>
      <c r="R111" s="539"/>
      <c r="S111" s="539"/>
      <c r="T111" s="539"/>
      <c r="U111" s="591"/>
      <c r="V111" s="591"/>
      <c r="W111" s="591"/>
      <c r="X111" s="591"/>
      <c r="Y111" s="591"/>
    </row>
    <row r="112" spans="1:25" ht="33" customHeight="1">
      <c r="A112" s="404"/>
      <c r="B112" s="421"/>
      <c r="C112" s="432"/>
      <c r="D112" s="431" t="s">
        <v>47</v>
      </c>
      <c r="E112" s="458" t="s">
        <v>125</v>
      </c>
      <c r="F112" s="469"/>
      <c r="G112" s="469"/>
      <c r="H112" s="469"/>
      <c r="I112" s="469"/>
      <c r="J112" s="469"/>
      <c r="K112" s="469"/>
      <c r="L112" s="469"/>
      <c r="M112" s="469"/>
      <c r="N112" s="469"/>
      <c r="O112" s="469"/>
      <c r="P112" s="469"/>
      <c r="Q112" s="523"/>
      <c r="R112" s="539"/>
      <c r="S112" s="539"/>
      <c r="T112" s="539"/>
      <c r="U112" s="591"/>
      <c r="V112" s="591"/>
      <c r="W112" s="591"/>
      <c r="X112" s="591"/>
      <c r="Y112" s="592"/>
    </row>
    <row r="113" spans="1:25" ht="81.75">
      <c r="A113" s="404"/>
      <c r="B113" s="422"/>
      <c r="C113" s="445"/>
      <c r="D113" s="445"/>
      <c r="E113" s="480" t="s">
        <v>551</v>
      </c>
      <c r="F113" s="497" t="s">
        <v>552</v>
      </c>
      <c r="G113" s="497" t="s">
        <v>553</v>
      </c>
      <c r="H113" s="497" t="s">
        <v>436</v>
      </c>
      <c r="I113" s="497" t="s">
        <v>120</v>
      </c>
      <c r="J113" s="497" t="s">
        <v>205</v>
      </c>
      <c r="K113" s="497" t="s">
        <v>554</v>
      </c>
      <c r="L113" s="497" t="s">
        <v>499</v>
      </c>
      <c r="M113" s="497" t="s">
        <v>556</v>
      </c>
      <c r="N113" s="497" t="s">
        <v>352</v>
      </c>
      <c r="O113" s="497" t="s">
        <v>451</v>
      </c>
      <c r="P113" s="497" t="s">
        <v>559</v>
      </c>
      <c r="Q113" s="524" t="s">
        <v>561</v>
      </c>
      <c r="R113" s="540"/>
      <c r="S113" s="539"/>
      <c r="T113" s="539"/>
      <c r="U113" s="591"/>
      <c r="V113" s="591"/>
      <c r="W113" s="591"/>
      <c r="X113" s="591"/>
      <c r="Y113" s="592"/>
    </row>
    <row r="114" spans="1:25" s="385" customFormat="1" ht="33" customHeight="1">
      <c r="A114" s="405" t="s">
        <v>361</v>
      </c>
      <c r="B114" s="423" t="s">
        <v>69</v>
      </c>
      <c r="C114" s="446">
        <f>SUMIFS($C$11:$C$81,$Y$11:$Y$81,"&gt;=4")</f>
        <v>0</v>
      </c>
      <c r="D114" s="446">
        <f>SUMIFS($D$11:$D$81,$Y$11:$Y$81,"&gt;=4")</f>
        <v>0</v>
      </c>
      <c r="E114" s="481">
        <f>SUMIFS($E$11:$E$81,$Y$11:$Y$81,"&gt;=4")</f>
        <v>0</v>
      </c>
      <c r="F114" s="498">
        <f>SUMIFS($F$11:$F$81,$Y$11:$Y$81,"&gt;=4")</f>
        <v>0</v>
      </c>
      <c r="G114" s="498">
        <f>SUMIFS($G$11:$G$81,$Y$11:$Y$81,"&gt;=4")</f>
        <v>0</v>
      </c>
      <c r="H114" s="498">
        <f>SUMIFS($H$11:$H$81,$Y$11:$Y$81,"&gt;=4")</f>
        <v>0</v>
      </c>
      <c r="I114" s="498">
        <f>SUMIFS($I$11:$I$81,$Y$11:$Y$81,"&gt;=4")</f>
        <v>0</v>
      </c>
      <c r="J114" s="498">
        <f>SUMIFS($J$11:$J$81,$Y$11:$Y$81,"&gt;=4")</f>
        <v>0</v>
      </c>
      <c r="K114" s="498">
        <f>SUMIFS($K$11:$K$81,$Y$11:$Y$81,"&gt;=4")</f>
        <v>0</v>
      </c>
      <c r="L114" s="498">
        <f>SUMIFS($L$11:$L$81,$Y$11:$Y$81,"&gt;=4")</f>
        <v>0</v>
      </c>
      <c r="M114" s="498">
        <f>SUMIFS($M$11:$M$81,$Y$11:$Y$81,"&gt;=4")</f>
        <v>0</v>
      </c>
      <c r="N114" s="498">
        <f>SUMIFS($N$11:$N$81,$Y$11:$Y$81,"&gt;=4")</f>
        <v>0</v>
      </c>
      <c r="O114" s="498">
        <f>SUMIFS($O$11:$O$81,$Y$11:$Y$81,"&gt;=4")</f>
        <v>0</v>
      </c>
      <c r="P114" s="498">
        <f>SUMIFS($P$11:$P$81,$Y$11:$Y$81,"&gt;=4")</f>
        <v>0</v>
      </c>
      <c r="Q114" s="525">
        <f>SUMIFS($Q$11:$Q$81,$Y$11:$Y$81,"&gt;=4")</f>
        <v>0</v>
      </c>
      <c r="S114" s="376"/>
      <c r="U114" s="377"/>
      <c r="V114" s="377"/>
      <c r="W114" s="377"/>
      <c r="X114" s="377"/>
      <c r="Y114" s="376"/>
    </row>
    <row r="115" spans="1:25" s="385" customFormat="1" ht="33" customHeight="1">
      <c r="A115" s="406" t="s">
        <v>711</v>
      </c>
      <c r="B115" s="424" t="s">
        <v>580</v>
      </c>
      <c r="C115" s="447">
        <f>SUMIFS($C$11:$C$81,$Y$11:$Y$81,"&lt;=3")</f>
        <v>0</v>
      </c>
      <c r="D115" s="447">
        <f>SUMIFS($D$11:$D$81,$Y$11:$Y$81,"&lt;=3")</f>
        <v>0</v>
      </c>
      <c r="E115" s="482">
        <f>SUMIFS($E$11:$E$81,$Y$11:$Y$81,"&lt;=3")</f>
        <v>0</v>
      </c>
      <c r="F115" s="499">
        <f>SUMIFS($F$11:$F$81,$Y$11:$Y$81,"&lt;=3")</f>
        <v>0</v>
      </c>
      <c r="G115" s="499">
        <f>SUMIFS($G$11:$G$81,$Y$11:$Y$81,"&lt;=3")</f>
        <v>0</v>
      </c>
      <c r="H115" s="499">
        <f>SUMIFS($H$11:$H$81,$Y$11:$Y$81,"&lt;=3")</f>
        <v>0</v>
      </c>
      <c r="I115" s="499">
        <f>SUMIFS($I$11:$I$81,$Y$11:$Y$81,"&lt;=3")</f>
        <v>0</v>
      </c>
      <c r="J115" s="499">
        <f>SUMIFS($J$11:$J$81,$Y$11:$Y$81,"&lt;=3")</f>
        <v>0</v>
      </c>
      <c r="K115" s="499">
        <f>SUMIFS($K$11:$K$81,$Y$11:$Y$81,"&lt;=3")</f>
        <v>0</v>
      </c>
      <c r="L115" s="499">
        <f>SUMIFS($L$11:$L$81,$Y$11:$Y$81,"&lt;=3")</f>
        <v>0</v>
      </c>
      <c r="M115" s="499">
        <f>SUMIFS($M$11:$M$81,$Y$11:$Y$81,"&lt;=3")</f>
        <v>0</v>
      </c>
      <c r="N115" s="499">
        <f>SUMIFS($N$11:$N$81,$Y$11:$Y$81,"&lt;=3")</f>
        <v>0</v>
      </c>
      <c r="O115" s="499">
        <f>SUMIFS($O$11:$O$81,$Y$11:$Y$81,"&lt;=3")</f>
        <v>0</v>
      </c>
      <c r="P115" s="499">
        <f>SUMIFS($P$11:$P$81,$Y$11:$Y$81,"&lt;=3")</f>
        <v>0</v>
      </c>
      <c r="Q115" s="526">
        <f>SUMIFS($Q$11:$Q$81,$Y$11:$Y$81,"&lt;=3")</f>
        <v>0</v>
      </c>
      <c r="S115" s="558"/>
      <c r="T115" s="574"/>
      <c r="U115" s="592"/>
      <c r="V115" s="377"/>
      <c r="W115" s="377"/>
      <c r="X115" s="377"/>
      <c r="Y115" s="376"/>
    </row>
    <row r="116" spans="1:25" ht="7.2" customHeight="1">
      <c r="B116" s="286"/>
      <c r="S116" s="559"/>
      <c r="T116" s="559"/>
      <c r="U116" s="559"/>
    </row>
    <row r="117" spans="1:25" ht="37.200000000000003" customHeight="1">
      <c r="A117" s="406" t="s">
        <v>711</v>
      </c>
      <c r="B117" s="425" t="s">
        <v>236</v>
      </c>
      <c r="C117" s="448">
        <f t="shared" ref="C117:Q117" si="3">C114+C115-C118-C119-C120-C121</f>
        <v>0</v>
      </c>
      <c r="D117" s="448">
        <f t="shared" si="3"/>
        <v>0</v>
      </c>
      <c r="E117" s="483">
        <f t="shared" si="3"/>
        <v>0</v>
      </c>
      <c r="F117" s="483">
        <f t="shared" si="3"/>
        <v>0</v>
      </c>
      <c r="G117" s="483">
        <f t="shared" si="3"/>
        <v>0</v>
      </c>
      <c r="H117" s="483">
        <f t="shared" si="3"/>
        <v>0</v>
      </c>
      <c r="I117" s="483">
        <f t="shared" si="3"/>
        <v>0</v>
      </c>
      <c r="J117" s="483">
        <f t="shared" si="3"/>
        <v>0</v>
      </c>
      <c r="K117" s="483">
        <f t="shared" si="3"/>
        <v>0</v>
      </c>
      <c r="L117" s="483">
        <f t="shared" si="3"/>
        <v>0</v>
      </c>
      <c r="M117" s="483">
        <f t="shared" si="3"/>
        <v>0</v>
      </c>
      <c r="N117" s="483">
        <f t="shared" si="3"/>
        <v>0</v>
      </c>
      <c r="O117" s="483">
        <f t="shared" si="3"/>
        <v>0</v>
      </c>
      <c r="P117" s="483">
        <f t="shared" si="3"/>
        <v>0</v>
      </c>
      <c r="Q117" s="527">
        <f t="shared" si="3"/>
        <v>0</v>
      </c>
      <c r="S117" s="560"/>
      <c r="T117" s="575"/>
      <c r="U117" s="575"/>
    </row>
    <row r="118" spans="1:25" ht="33" customHeight="1">
      <c r="A118" s="406" t="s">
        <v>711</v>
      </c>
      <c r="B118" s="426" t="s">
        <v>691</v>
      </c>
      <c r="C118" s="449">
        <f>SUMIFS($C$11:$C$81,$U$11:$U$81,"○")</f>
        <v>0</v>
      </c>
      <c r="D118" s="449">
        <f>SUMIFS($D$11:$D$81,$U$11:$U$81,"○")</f>
        <v>0</v>
      </c>
      <c r="E118" s="484">
        <f>SUMIFS($E$11:$E$81,$U$11:$U$81,"○")</f>
        <v>0</v>
      </c>
      <c r="F118" s="500">
        <f>SUMIFS($F$11:$F$81,$U$11:$U$81,"○")</f>
        <v>0</v>
      </c>
      <c r="G118" s="500">
        <f>SUMIFS($G$11:$G$81,$U$11:$U$81,"○")</f>
        <v>0</v>
      </c>
      <c r="H118" s="500">
        <f>SUMIFS($H$11:$H$81,$U$11:$U$81,"○")</f>
        <v>0</v>
      </c>
      <c r="I118" s="500">
        <f>SUMIFS($I$11:$I$81,$U$11:$U$81,"○")</f>
        <v>0</v>
      </c>
      <c r="J118" s="500">
        <f>SUMIFS($J$11:$J$81,$U$11:$U$81,"○")</f>
        <v>0</v>
      </c>
      <c r="K118" s="500">
        <f>SUMIFS($K$11:$K$81,$U$11:$U$81,"○")</f>
        <v>0</v>
      </c>
      <c r="L118" s="500">
        <f>SUMIFS($L$11:$L$81,$U$11:$U$81,"○")</f>
        <v>0</v>
      </c>
      <c r="M118" s="500">
        <f>SUMIFS($M$11:$M$81,$U$11:$U$81,"○")</f>
        <v>0</v>
      </c>
      <c r="N118" s="500">
        <f>SUMIFS($N$11:$N$81,$U$11:$U$81,"○")</f>
        <v>0</v>
      </c>
      <c r="O118" s="500">
        <f>SUMIFS($O$11:$O$81,$U$11:$U$81,"○")</f>
        <v>0</v>
      </c>
      <c r="P118" s="500">
        <f>SUMIFS($P$11:$P$81,$U$11:$U$81,"○")</f>
        <v>0</v>
      </c>
      <c r="Q118" s="528">
        <f>SUMIFS($Q$11:$Q$81,$U$11:$U$81,"○")</f>
        <v>0</v>
      </c>
      <c r="S118" s="560"/>
      <c r="T118" s="575"/>
      <c r="U118" s="575"/>
    </row>
    <row r="119" spans="1:25" s="375" customFormat="1" ht="33" customHeight="1">
      <c r="A119" s="406" t="s">
        <v>711</v>
      </c>
      <c r="B119" s="427" t="s">
        <v>590</v>
      </c>
      <c r="C119" s="450">
        <f>SUMIFS($C$11:$C$81,$V$11:$V$81,"○")</f>
        <v>0</v>
      </c>
      <c r="D119" s="450">
        <f>SUMIFS($D$11:$D$81,$V$11:$V$81,"○")</f>
        <v>0</v>
      </c>
      <c r="E119" s="485">
        <f>SUMIFS($E$11:$E$81,$V$11:$V$81,"○")</f>
        <v>0</v>
      </c>
      <c r="F119" s="501">
        <f>SUMIFS($F$11:$F$81,$V$11:$V$81,"○")</f>
        <v>0</v>
      </c>
      <c r="G119" s="501">
        <f>SUMIFS($G$11:$G$81,$V$11:$V$81,"○")</f>
        <v>0</v>
      </c>
      <c r="H119" s="501">
        <f>SUMIFS($H$11:$H$81,$V$11:$V$81,"○")</f>
        <v>0</v>
      </c>
      <c r="I119" s="501">
        <f>SUMIFS($I$11:$I$81,$V$11:$V$81,"○")</f>
        <v>0</v>
      </c>
      <c r="J119" s="501">
        <f>SUMIFS($J$11:$J$81,$V$11:$V$81,"○")</f>
        <v>0</v>
      </c>
      <c r="K119" s="501">
        <f>SUMIFS($K$11:$K$81,$V$11:$V$81,"○")</f>
        <v>0</v>
      </c>
      <c r="L119" s="501">
        <f>SUMIFS($L$11:$L$81,$V$11:$V$81,"○")</f>
        <v>0</v>
      </c>
      <c r="M119" s="501">
        <f>SUMIFS($M$11:$M$81,$V$11:$V$81,"○")</f>
        <v>0</v>
      </c>
      <c r="N119" s="501">
        <f>SUMIFS($N$11:$N$81,$V$11:$V$81,"○")</f>
        <v>0</v>
      </c>
      <c r="O119" s="501">
        <f>SUMIFS($O$11:$O$81,$V$11:$V$81,"○")</f>
        <v>0</v>
      </c>
      <c r="P119" s="501">
        <f>SUMIFS($P$11:$P$81,$V$11:$V$81,"○")</f>
        <v>0</v>
      </c>
      <c r="Q119" s="529">
        <f>SUMIFS($Q$11:$Q$81,$V$11:$V$81,"○")</f>
        <v>0</v>
      </c>
      <c r="S119" s="561"/>
      <c r="T119" s="575"/>
      <c r="U119" s="575"/>
      <c r="V119" s="377"/>
      <c r="W119" s="377"/>
      <c r="X119" s="616"/>
      <c r="Y119" s="376"/>
    </row>
    <row r="120" spans="1:25" s="375" customFormat="1" ht="33" customHeight="1">
      <c r="A120" s="406" t="s">
        <v>711</v>
      </c>
      <c r="B120" s="427" t="s">
        <v>208</v>
      </c>
      <c r="C120" s="450">
        <f>SUMIFS($C$11:$C$81,$W$11:$W$81,"○")</f>
        <v>0</v>
      </c>
      <c r="D120" s="450">
        <f>SUMIFS($D$11:$D$81,$W$11:$W$81,"○")</f>
        <v>0</v>
      </c>
      <c r="E120" s="485">
        <f>SUMIFS($E$11:$E$81,$W$11:$W$81,"○")</f>
        <v>0</v>
      </c>
      <c r="F120" s="501">
        <f>SUMIFS($F$11:$F$81,$W$11:$W$81,"○")</f>
        <v>0</v>
      </c>
      <c r="G120" s="501">
        <f>SUMIFS($G$11:$G$81,$W$11:$W$81,"○")</f>
        <v>0</v>
      </c>
      <c r="H120" s="501">
        <f>SUMIFS($H$11:$H$81,$W$11:$W$81,"○")</f>
        <v>0</v>
      </c>
      <c r="I120" s="501">
        <f>SUMIFS($I$11:$I$81,$W$11:$W$81,"○")</f>
        <v>0</v>
      </c>
      <c r="J120" s="501">
        <f>SUMIFS($J$11:$J$81,$W$11:$W$81,"○")</f>
        <v>0</v>
      </c>
      <c r="K120" s="501">
        <f>SUMIFS($K$11:$K$81,$W$11:$W$81,"○")</f>
        <v>0</v>
      </c>
      <c r="L120" s="501">
        <f>SUMIFS($L$11:$L$81,$W$11:$W$81,"○")</f>
        <v>0</v>
      </c>
      <c r="M120" s="501">
        <f>SUMIFS($M$11:$M$81,$W$11:$W$81,"○")</f>
        <v>0</v>
      </c>
      <c r="N120" s="501">
        <f>SUMIFS($N$11:$N$81,$W$11:$W$81,"○")</f>
        <v>0</v>
      </c>
      <c r="O120" s="501">
        <f>SUMIFS($O$11:$O$81,$W$11:$W$81,"○")</f>
        <v>0</v>
      </c>
      <c r="P120" s="501">
        <f>SUMIFS($P$11:$P$81,$W$11:$W$81,"○")</f>
        <v>0</v>
      </c>
      <c r="Q120" s="529">
        <f>SUMIFS($Q$11:$Q$81,$W$11:$W$81,"○")</f>
        <v>0</v>
      </c>
      <c r="S120" s="561"/>
      <c r="T120" s="575"/>
      <c r="U120" s="575"/>
      <c r="V120" s="377"/>
      <c r="W120" s="377"/>
      <c r="X120" s="616"/>
      <c r="Y120" s="376"/>
    </row>
    <row r="121" spans="1:25" s="375" customFormat="1" ht="33" customHeight="1">
      <c r="A121" s="406" t="s">
        <v>711</v>
      </c>
      <c r="B121" s="428" t="s">
        <v>737</v>
      </c>
      <c r="C121" s="451">
        <f>SUMIFS($C$11:$C$81,$X$11:$X$81,"○")</f>
        <v>0</v>
      </c>
      <c r="D121" s="451">
        <f>SUMIFS($D$11:$D$81,$X$11:$X$81,"○")</f>
        <v>0</v>
      </c>
      <c r="E121" s="486">
        <f>SUMIFS($E$11:$E$81,$X$11:$X$81,"○")</f>
        <v>0</v>
      </c>
      <c r="F121" s="502">
        <f>SUMIFS($F$11:$F$81,$X$11:$X$81,"○")</f>
        <v>0</v>
      </c>
      <c r="G121" s="502">
        <f>SUMIFS($G$11:$G$81,$X$11:$X$81,"○")</f>
        <v>0</v>
      </c>
      <c r="H121" s="502">
        <f>SUMIFS($H$11:$H$81,$X$11:$X$81,"○")</f>
        <v>0</v>
      </c>
      <c r="I121" s="502">
        <f>SUMIFS($I$11:$I$81,$X$11:$X$81,"○")</f>
        <v>0</v>
      </c>
      <c r="J121" s="502">
        <f>SUMIFS($J$11:$J$81,$X$11:$X$81,"○")</f>
        <v>0</v>
      </c>
      <c r="K121" s="502">
        <f>SUMIFS($K$11:$K$81,$X$11:$X$81,"○")</f>
        <v>0</v>
      </c>
      <c r="L121" s="502">
        <f>SUMIFS($L$11:$L$81,$X$11:$X$81,"○")</f>
        <v>0</v>
      </c>
      <c r="M121" s="502">
        <f>SUMIFS($M$11:$M$81,$X$11:$X$81,"○")</f>
        <v>0</v>
      </c>
      <c r="N121" s="502">
        <f>SUMIFS($N$11:$N$81,$X$11:$X$81,"○")</f>
        <v>0</v>
      </c>
      <c r="O121" s="502">
        <f>SUMIFS($O$11:$O$81,$X$11:$X$81,"○")</f>
        <v>0</v>
      </c>
      <c r="P121" s="502">
        <f>SUMIFS($P$11:$P$81,$X$11:$X$81,"○")</f>
        <v>0</v>
      </c>
      <c r="Q121" s="530">
        <f>SUMIFS($Q$11:$Q$81,$X$11:$X$81,"○")</f>
        <v>0</v>
      </c>
      <c r="S121" s="561"/>
      <c r="T121" s="575"/>
      <c r="U121" s="575"/>
      <c r="V121" s="377"/>
      <c r="W121" s="377"/>
      <c r="X121" s="616"/>
      <c r="Y121" s="376"/>
    </row>
    <row r="122" spans="1:25" s="375" customFormat="1" ht="33" customHeight="1">
      <c r="S122" s="406"/>
      <c r="T122" s="406"/>
      <c r="U122" s="377"/>
      <c r="V122" s="377"/>
      <c r="W122" s="377"/>
      <c r="X122" s="616"/>
      <c r="Y122" s="376"/>
    </row>
    <row r="123" spans="1:25" s="375" customFormat="1" ht="33" customHeight="1">
      <c r="B123" s="429"/>
      <c r="C123" s="452" t="s">
        <v>123</v>
      </c>
      <c r="D123" s="465" t="s">
        <v>304</v>
      </c>
      <c r="S123" s="406"/>
      <c r="T123" s="406"/>
      <c r="U123" s="377"/>
      <c r="V123" s="377"/>
      <c r="W123" s="377"/>
      <c r="X123" s="616"/>
      <c r="Y123" s="376"/>
    </row>
    <row r="124" spans="1:25" s="375" customFormat="1" ht="33" customHeight="1">
      <c r="B124" s="430" t="s">
        <v>694</v>
      </c>
      <c r="C124" s="453">
        <f>R9-C125-C126-C127-C128</f>
        <v>0</v>
      </c>
      <c r="D124" s="466">
        <f>R10-D125-D126-D127-D128</f>
        <v>0</v>
      </c>
      <c r="E124" s="286"/>
      <c r="F124" s="286"/>
      <c r="G124" s="286"/>
      <c r="H124" s="286"/>
      <c r="I124" s="286"/>
      <c r="J124" s="286"/>
      <c r="K124" s="286"/>
      <c r="L124" s="286"/>
      <c r="M124" s="286"/>
      <c r="N124" s="286"/>
      <c r="O124" s="286"/>
      <c r="P124" s="286"/>
      <c r="Q124" s="286"/>
      <c r="R124" s="286"/>
      <c r="S124" s="376"/>
      <c r="T124" s="376"/>
      <c r="U124" s="377"/>
      <c r="V124" s="377"/>
      <c r="W124" s="377"/>
      <c r="X124" s="616"/>
      <c r="Y124" s="376"/>
    </row>
    <row r="125" spans="1:25" ht="33" customHeight="1">
      <c r="B125" s="430" t="s">
        <v>691</v>
      </c>
      <c r="C125" s="454">
        <f>SUMIFS($R$9,$U$9,"○")</f>
        <v>0</v>
      </c>
      <c r="D125" s="467"/>
    </row>
    <row r="126" spans="1:25" ht="33" customHeight="1">
      <c r="B126" s="427" t="s">
        <v>590</v>
      </c>
      <c r="C126" s="454">
        <f>SUMIFS($R$9,$V$9,"○")</f>
        <v>0</v>
      </c>
      <c r="D126" s="467"/>
    </row>
    <row r="127" spans="1:25" ht="33" customHeight="1">
      <c r="B127" s="427" t="s">
        <v>208</v>
      </c>
      <c r="C127" s="454">
        <f>SUMIFS($R$9,$W$9,"○")</f>
        <v>0</v>
      </c>
      <c r="D127" s="467"/>
    </row>
    <row r="128" spans="1:25" ht="33" customHeight="1">
      <c r="B128" s="428" t="s">
        <v>737</v>
      </c>
      <c r="C128" s="455">
        <f>SUMIFS($R$9,$X$9,"○")</f>
        <v>0</v>
      </c>
      <c r="D128" s="468"/>
    </row>
  </sheetData>
  <sheetProtection password="DD53" sheet="1" objects="1" scenarios="1" selectLockedCells="1"/>
  <mergeCells count="76">
    <mergeCell ref="D2:E2"/>
    <mergeCell ref="G2:R2"/>
    <mergeCell ref="O3:R3"/>
    <mergeCell ref="M4:S4"/>
    <mergeCell ref="D6:Q6"/>
    <mergeCell ref="E7:Q7"/>
    <mergeCell ref="A84:C84"/>
    <mergeCell ref="C93:D93"/>
    <mergeCell ref="E93:I93"/>
    <mergeCell ref="J93:S93"/>
    <mergeCell ref="C94:D94"/>
    <mergeCell ref="E94:I94"/>
    <mergeCell ref="J94:S94"/>
    <mergeCell ref="C95:D95"/>
    <mergeCell ref="E95:I95"/>
    <mergeCell ref="J95:S95"/>
    <mergeCell ref="C96:D96"/>
    <mergeCell ref="E96:I96"/>
    <mergeCell ref="J96:S96"/>
    <mergeCell ref="C97:D97"/>
    <mergeCell ref="E97:I97"/>
    <mergeCell ref="J97:S97"/>
    <mergeCell ref="C98:D98"/>
    <mergeCell ref="E98:I98"/>
    <mergeCell ref="J98:S98"/>
    <mergeCell ref="C99:D99"/>
    <mergeCell ref="E99:I99"/>
    <mergeCell ref="J99:S99"/>
    <mergeCell ref="C100:D100"/>
    <mergeCell ref="E100:I100"/>
    <mergeCell ref="J100:S100"/>
    <mergeCell ref="C101:D101"/>
    <mergeCell ref="E101:I101"/>
    <mergeCell ref="J101:S101"/>
    <mergeCell ref="C102:D102"/>
    <mergeCell ref="E102:I102"/>
    <mergeCell ref="J102:S102"/>
    <mergeCell ref="C103:D103"/>
    <mergeCell ref="E103:I103"/>
    <mergeCell ref="J103:S103"/>
    <mergeCell ref="C104:D104"/>
    <mergeCell ref="E104:I104"/>
    <mergeCell ref="J104:S104"/>
    <mergeCell ref="C105:D105"/>
    <mergeCell ref="E105:I105"/>
    <mergeCell ref="J105:S105"/>
    <mergeCell ref="C106:D106"/>
    <mergeCell ref="E106:I106"/>
    <mergeCell ref="J106:S106"/>
    <mergeCell ref="C107:D107"/>
    <mergeCell ref="E107:I107"/>
    <mergeCell ref="J107:S107"/>
    <mergeCell ref="C108:D108"/>
    <mergeCell ref="E108:I108"/>
    <mergeCell ref="J108:S108"/>
    <mergeCell ref="D111:Q111"/>
    <mergeCell ref="E112:Q112"/>
    <mergeCell ref="A6:A8"/>
    <mergeCell ref="B6:B8"/>
    <mergeCell ref="C6:C8"/>
    <mergeCell ref="R6:R8"/>
    <mergeCell ref="S6:S8"/>
    <mergeCell ref="T6:T8"/>
    <mergeCell ref="U6:X7"/>
    <mergeCell ref="Y6:Y8"/>
    <mergeCell ref="D7:D8"/>
    <mergeCell ref="A87:S88"/>
    <mergeCell ref="A111:A113"/>
    <mergeCell ref="B111:B113"/>
    <mergeCell ref="C111:C113"/>
    <mergeCell ref="R111:R113"/>
    <mergeCell ref="S111:S113"/>
    <mergeCell ref="U111:X113"/>
    <mergeCell ref="Y111:Y113"/>
    <mergeCell ref="D112:D113"/>
    <mergeCell ref="B95:B108"/>
  </mergeCells>
  <phoneticPr fontId="26"/>
  <dataValidations count="1">
    <dataValidation type="list" allowBlank="1" showDropDown="0" showInputMessage="1" showErrorMessage="1" sqref="U9:X9 U11:X81">
      <formula1>"○"</formula1>
    </dataValidation>
  </dataValidations>
  <printOptions horizontalCentered="1"/>
  <pageMargins left="0.19685039370078738" right="0.19685039370078738" top="0.62992125984251968" bottom="0.39370078740157477" header="0.31496062992125984" footer="0.15748031496062992"/>
  <pageSetup paperSize="9" scale="44" fitToWidth="1" fitToHeight="1" orientation="landscape" usePrinterDefaults="1"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Y71"/>
  <sheetViews>
    <sheetView view="pageBreakPreview" zoomScale="60" zoomScaleNormal="70" workbookViewId="0">
      <selection activeCell="B10" sqref="B10"/>
    </sheetView>
  </sheetViews>
  <sheetFormatPr defaultRowHeight="13.2"/>
  <cols>
    <col min="1" max="1" width="12.3984375" style="401" bestFit="1" customWidth="1"/>
    <col min="2" max="2" width="34.8984375" style="401" customWidth="1"/>
    <col min="3" max="3" width="13.69921875" style="441" customWidth="1"/>
    <col min="4" max="17" width="10.69921875" style="441" customWidth="1"/>
    <col min="18" max="18" width="13.59765625" style="441" customWidth="1"/>
    <col min="19" max="19" width="11.09765625" style="553" customWidth="1"/>
    <col min="20" max="20" width="24.8984375" style="441" customWidth="1"/>
    <col min="21" max="24" width="6.69921875" style="377" customWidth="1"/>
    <col min="25" max="25" width="6.69921875" style="376" customWidth="1"/>
    <col min="26" max="264" width="9" style="441" customWidth="1"/>
    <col min="265" max="265" width="12.3984375" style="441" bestFit="1" customWidth="1"/>
    <col min="266" max="266" width="12.19921875" style="441" customWidth="1"/>
    <col min="267" max="267" width="12.69921875" style="441" customWidth="1"/>
    <col min="268" max="271" width="12.19921875" style="441" customWidth="1"/>
    <col min="272" max="272" width="13.09765625" style="441" customWidth="1"/>
    <col min="273" max="273" width="13.19921875" style="441" customWidth="1"/>
    <col min="274" max="274" width="12.19921875" style="441" customWidth="1"/>
    <col min="275" max="275" width="10.09765625" style="441" customWidth="1"/>
    <col min="276" max="276" width="14.8984375" style="441" customWidth="1"/>
    <col min="277" max="277" width="8.59765625" style="441" customWidth="1"/>
    <col min="278" max="278" width="38.09765625" style="441" customWidth="1"/>
    <col min="279" max="279" width="9" style="441" customWidth="1"/>
    <col min="280" max="280" width="9.19921875" style="441" bestFit="1" customWidth="1"/>
    <col min="281" max="520" width="9" style="441" customWidth="1"/>
    <col min="521" max="521" width="12.3984375" style="441" bestFit="1" customWidth="1"/>
    <col min="522" max="522" width="12.19921875" style="441" customWidth="1"/>
    <col min="523" max="523" width="12.69921875" style="441" customWidth="1"/>
    <col min="524" max="527" width="12.19921875" style="441" customWidth="1"/>
    <col min="528" max="528" width="13.09765625" style="441" customWidth="1"/>
    <col min="529" max="529" width="13.19921875" style="441" customWidth="1"/>
    <col min="530" max="530" width="12.19921875" style="441" customWidth="1"/>
    <col min="531" max="531" width="10.09765625" style="441" customWidth="1"/>
    <col min="532" max="532" width="14.8984375" style="441" customWidth="1"/>
    <col min="533" max="533" width="8.59765625" style="441" customWidth="1"/>
    <col min="534" max="534" width="38.09765625" style="441" customWidth="1"/>
    <col min="535" max="535" width="9" style="441" customWidth="1"/>
    <col min="536" max="536" width="9.19921875" style="441" bestFit="1" customWidth="1"/>
    <col min="537" max="776" width="9" style="441" customWidth="1"/>
    <col min="777" max="777" width="12.3984375" style="441" bestFit="1" customWidth="1"/>
    <col min="778" max="778" width="12.19921875" style="441" customWidth="1"/>
    <col min="779" max="779" width="12.69921875" style="441" customWidth="1"/>
    <col min="780" max="783" width="12.19921875" style="441" customWidth="1"/>
    <col min="784" max="784" width="13.09765625" style="441" customWidth="1"/>
    <col min="785" max="785" width="13.19921875" style="441" customWidth="1"/>
    <col min="786" max="786" width="12.19921875" style="441" customWidth="1"/>
    <col min="787" max="787" width="10.09765625" style="441" customWidth="1"/>
    <col min="788" max="788" width="14.8984375" style="441" customWidth="1"/>
    <col min="789" max="789" width="8.59765625" style="441" customWidth="1"/>
    <col min="790" max="790" width="38.09765625" style="441" customWidth="1"/>
    <col min="791" max="791" width="9" style="441" customWidth="1"/>
    <col min="792" max="792" width="9.19921875" style="441" bestFit="1" customWidth="1"/>
    <col min="793" max="1032" width="9" style="441" customWidth="1"/>
    <col min="1033" max="1033" width="12.3984375" style="441" bestFit="1" customWidth="1"/>
    <col min="1034" max="1034" width="12.19921875" style="441" customWidth="1"/>
    <col min="1035" max="1035" width="12.69921875" style="441" customWidth="1"/>
    <col min="1036" max="1039" width="12.19921875" style="441" customWidth="1"/>
    <col min="1040" max="1040" width="13.09765625" style="441" customWidth="1"/>
    <col min="1041" max="1041" width="13.19921875" style="441" customWidth="1"/>
    <col min="1042" max="1042" width="12.19921875" style="441" customWidth="1"/>
    <col min="1043" max="1043" width="10.09765625" style="441" customWidth="1"/>
    <col min="1044" max="1044" width="14.8984375" style="441" customWidth="1"/>
    <col min="1045" max="1045" width="8.59765625" style="441" customWidth="1"/>
    <col min="1046" max="1046" width="38.09765625" style="441" customWidth="1"/>
    <col min="1047" max="1047" width="9" style="441" customWidth="1"/>
    <col min="1048" max="1048" width="9.19921875" style="441" bestFit="1" customWidth="1"/>
    <col min="1049" max="1288" width="9" style="441" customWidth="1"/>
    <col min="1289" max="1289" width="12.3984375" style="441" bestFit="1" customWidth="1"/>
    <col min="1290" max="1290" width="12.19921875" style="441" customWidth="1"/>
    <col min="1291" max="1291" width="12.69921875" style="441" customWidth="1"/>
    <col min="1292" max="1295" width="12.19921875" style="441" customWidth="1"/>
    <col min="1296" max="1296" width="13.09765625" style="441" customWidth="1"/>
    <col min="1297" max="1297" width="13.19921875" style="441" customWidth="1"/>
    <col min="1298" max="1298" width="12.19921875" style="441" customWidth="1"/>
    <col min="1299" max="1299" width="10.09765625" style="441" customWidth="1"/>
    <col min="1300" max="1300" width="14.8984375" style="441" customWidth="1"/>
    <col min="1301" max="1301" width="8.59765625" style="441" customWidth="1"/>
    <col min="1302" max="1302" width="38.09765625" style="441" customWidth="1"/>
    <col min="1303" max="1303" width="9" style="441" customWidth="1"/>
    <col min="1304" max="1304" width="9.19921875" style="441" bestFit="1" customWidth="1"/>
    <col min="1305" max="1544" width="9" style="441" customWidth="1"/>
    <col min="1545" max="1545" width="12.3984375" style="441" bestFit="1" customWidth="1"/>
    <col min="1546" max="1546" width="12.19921875" style="441" customWidth="1"/>
    <col min="1547" max="1547" width="12.69921875" style="441" customWidth="1"/>
    <col min="1548" max="1551" width="12.19921875" style="441" customWidth="1"/>
    <col min="1552" max="1552" width="13.09765625" style="441" customWidth="1"/>
    <col min="1553" max="1553" width="13.19921875" style="441" customWidth="1"/>
    <col min="1554" max="1554" width="12.19921875" style="441" customWidth="1"/>
    <col min="1555" max="1555" width="10.09765625" style="441" customWidth="1"/>
    <col min="1556" max="1556" width="14.8984375" style="441" customWidth="1"/>
    <col min="1557" max="1557" width="8.59765625" style="441" customWidth="1"/>
    <col min="1558" max="1558" width="38.09765625" style="441" customWidth="1"/>
    <col min="1559" max="1559" width="9" style="441" customWidth="1"/>
    <col min="1560" max="1560" width="9.19921875" style="441" bestFit="1" customWidth="1"/>
    <col min="1561" max="1800" width="9" style="441" customWidth="1"/>
    <col min="1801" max="1801" width="12.3984375" style="441" bestFit="1" customWidth="1"/>
    <col min="1802" max="1802" width="12.19921875" style="441" customWidth="1"/>
    <col min="1803" max="1803" width="12.69921875" style="441" customWidth="1"/>
    <col min="1804" max="1807" width="12.19921875" style="441" customWidth="1"/>
    <col min="1808" max="1808" width="13.09765625" style="441" customWidth="1"/>
    <col min="1809" max="1809" width="13.19921875" style="441" customWidth="1"/>
    <col min="1810" max="1810" width="12.19921875" style="441" customWidth="1"/>
    <col min="1811" max="1811" width="10.09765625" style="441" customWidth="1"/>
    <col min="1812" max="1812" width="14.8984375" style="441" customWidth="1"/>
    <col min="1813" max="1813" width="8.59765625" style="441" customWidth="1"/>
    <col min="1814" max="1814" width="38.09765625" style="441" customWidth="1"/>
    <col min="1815" max="1815" width="9" style="441" customWidth="1"/>
    <col min="1816" max="1816" width="9.19921875" style="441" bestFit="1" customWidth="1"/>
    <col min="1817" max="2056" width="9" style="441" customWidth="1"/>
    <col min="2057" max="2057" width="12.3984375" style="441" bestFit="1" customWidth="1"/>
    <col min="2058" max="2058" width="12.19921875" style="441" customWidth="1"/>
    <col min="2059" max="2059" width="12.69921875" style="441" customWidth="1"/>
    <col min="2060" max="2063" width="12.19921875" style="441" customWidth="1"/>
    <col min="2064" max="2064" width="13.09765625" style="441" customWidth="1"/>
    <col min="2065" max="2065" width="13.19921875" style="441" customWidth="1"/>
    <col min="2066" max="2066" width="12.19921875" style="441" customWidth="1"/>
    <col min="2067" max="2067" width="10.09765625" style="441" customWidth="1"/>
    <col min="2068" max="2068" width="14.8984375" style="441" customWidth="1"/>
    <col min="2069" max="2069" width="8.59765625" style="441" customWidth="1"/>
    <col min="2070" max="2070" width="38.09765625" style="441" customWidth="1"/>
    <col min="2071" max="2071" width="9" style="441" customWidth="1"/>
    <col min="2072" max="2072" width="9.19921875" style="441" bestFit="1" customWidth="1"/>
    <col min="2073" max="2312" width="9" style="441" customWidth="1"/>
    <col min="2313" max="2313" width="12.3984375" style="441" bestFit="1" customWidth="1"/>
    <col min="2314" max="2314" width="12.19921875" style="441" customWidth="1"/>
    <col min="2315" max="2315" width="12.69921875" style="441" customWidth="1"/>
    <col min="2316" max="2319" width="12.19921875" style="441" customWidth="1"/>
    <col min="2320" max="2320" width="13.09765625" style="441" customWidth="1"/>
    <col min="2321" max="2321" width="13.19921875" style="441" customWidth="1"/>
    <col min="2322" max="2322" width="12.19921875" style="441" customWidth="1"/>
    <col min="2323" max="2323" width="10.09765625" style="441" customWidth="1"/>
    <col min="2324" max="2324" width="14.8984375" style="441" customWidth="1"/>
    <col min="2325" max="2325" width="8.59765625" style="441" customWidth="1"/>
    <col min="2326" max="2326" width="38.09765625" style="441" customWidth="1"/>
    <col min="2327" max="2327" width="9" style="441" customWidth="1"/>
    <col min="2328" max="2328" width="9.19921875" style="441" bestFit="1" customWidth="1"/>
    <col min="2329" max="2568" width="9" style="441" customWidth="1"/>
    <col min="2569" max="2569" width="12.3984375" style="441" bestFit="1" customWidth="1"/>
    <col min="2570" max="2570" width="12.19921875" style="441" customWidth="1"/>
    <col min="2571" max="2571" width="12.69921875" style="441" customWidth="1"/>
    <col min="2572" max="2575" width="12.19921875" style="441" customWidth="1"/>
    <col min="2576" max="2576" width="13.09765625" style="441" customWidth="1"/>
    <col min="2577" max="2577" width="13.19921875" style="441" customWidth="1"/>
    <col min="2578" max="2578" width="12.19921875" style="441" customWidth="1"/>
    <col min="2579" max="2579" width="10.09765625" style="441" customWidth="1"/>
    <col min="2580" max="2580" width="14.8984375" style="441" customWidth="1"/>
    <col min="2581" max="2581" width="8.59765625" style="441" customWidth="1"/>
    <col min="2582" max="2582" width="38.09765625" style="441" customWidth="1"/>
    <col min="2583" max="2583" width="9" style="441" customWidth="1"/>
    <col min="2584" max="2584" width="9.19921875" style="441" bestFit="1" customWidth="1"/>
    <col min="2585" max="2824" width="9" style="441" customWidth="1"/>
    <col min="2825" max="2825" width="12.3984375" style="441" bestFit="1" customWidth="1"/>
    <col min="2826" max="2826" width="12.19921875" style="441" customWidth="1"/>
    <col min="2827" max="2827" width="12.69921875" style="441" customWidth="1"/>
    <col min="2828" max="2831" width="12.19921875" style="441" customWidth="1"/>
    <col min="2832" max="2832" width="13.09765625" style="441" customWidth="1"/>
    <col min="2833" max="2833" width="13.19921875" style="441" customWidth="1"/>
    <col min="2834" max="2834" width="12.19921875" style="441" customWidth="1"/>
    <col min="2835" max="2835" width="10.09765625" style="441" customWidth="1"/>
    <col min="2836" max="2836" width="14.8984375" style="441" customWidth="1"/>
    <col min="2837" max="2837" width="8.59765625" style="441" customWidth="1"/>
    <col min="2838" max="2838" width="38.09765625" style="441" customWidth="1"/>
    <col min="2839" max="2839" width="9" style="441" customWidth="1"/>
    <col min="2840" max="2840" width="9.19921875" style="441" bestFit="1" customWidth="1"/>
    <col min="2841" max="3080" width="9" style="441" customWidth="1"/>
    <col min="3081" max="3081" width="12.3984375" style="441" bestFit="1" customWidth="1"/>
    <col min="3082" max="3082" width="12.19921875" style="441" customWidth="1"/>
    <col min="3083" max="3083" width="12.69921875" style="441" customWidth="1"/>
    <col min="3084" max="3087" width="12.19921875" style="441" customWidth="1"/>
    <col min="3088" max="3088" width="13.09765625" style="441" customWidth="1"/>
    <col min="3089" max="3089" width="13.19921875" style="441" customWidth="1"/>
    <col min="3090" max="3090" width="12.19921875" style="441" customWidth="1"/>
    <col min="3091" max="3091" width="10.09765625" style="441" customWidth="1"/>
    <col min="3092" max="3092" width="14.8984375" style="441" customWidth="1"/>
    <col min="3093" max="3093" width="8.59765625" style="441" customWidth="1"/>
    <col min="3094" max="3094" width="38.09765625" style="441" customWidth="1"/>
    <col min="3095" max="3095" width="9" style="441" customWidth="1"/>
    <col min="3096" max="3096" width="9.19921875" style="441" bestFit="1" customWidth="1"/>
    <col min="3097" max="3336" width="9" style="441" customWidth="1"/>
    <col min="3337" max="3337" width="12.3984375" style="441" bestFit="1" customWidth="1"/>
    <col min="3338" max="3338" width="12.19921875" style="441" customWidth="1"/>
    <col min="3339" max="3339" width="12.69921875" style="441" customWidth="1"/>
    <col min="3340" max="3343" width="12.19921875" style="441" customWidth="1"/>
    <col min="3344" max="3344" width="13.09765625" style="441" customWidth="1"/>
    <col min="3345" max="3345" width="13.19921875" style="441" customWidth="1"/>
    <col min="3346" max="3346" width="12.19921875" style="441" customWidth="1"/>
    <col min="3347" max="3347" width="10.09765625" style="441" customWidth="1"/>
    <col min="3348" max="3348" width="14.8984375" style="441" customWidth="1"/>
    <col min="3349" max="3349" width="8.59765625" style="441" customWidth="1"/>
    <col min="3350" max="3350" width="38.09765625" style="441" customWidth="1"/>
    <col min="3351" max="3351" width="9" style="441" customWidth="1"/>
    <col min="3352" max="3352" width="9.19921875" style="441" bestFit="1" customWidth="1"/>
    <col min="3353" max="3592" width="9" style="441" customWidth="1"/>
    <col min="3593" max="3593" width="12.3984375" style="441" bestFit="1" customWidth="1"/>
    <col min="3594" max="3594" width="12.19921875" style="441" customWidth="1"/>
    <col min="3595" max="3595" width="12.69921875" style="441" customWidth="1"/>
    <col min="3596" max="3599" width="12.19921875" style="441" customWidth="1"/>
    <col min="3600" max="3600" width="13.09765625" style="441" customWidth="1"/>
    <col min="3601" max="3601" width="13.19921875" style="441" customWidth="1"/>
    <col min="3602" max="3602" width="12.19921875" style="441" customWidth="1"/>
    <col min="3603" max="3603" width="10.09765625" style="441" customWidth="1"/>
    <col min="3604" max="3604" width="14.8984375" style="441" customWidth="1"/>
    <col min="3605" max="3605" width="8.59765625" style="441" customWidth="1"/>
    <col min="3606" max="3606" width="38.09765625" style="441" customWidth="1"/>
    <col min="3607" max="3607" width="9" style="441" customWidth="1"/>
    <col min="3608" max="3608" width="9.19921875" style="441" bestFit="1" customWidth="1"/>
    <col min="3609" max="3848" width="9" style="441" customWidth="1"/>
    <col min="3849" max="3849" width="12.3984375" style="441" bestFit="1" customWidth="1"/>
    <col min="3850" max="3850" width="12.19921875" style="441" customWidth="1"/>
    <col min="3851" max="3851" width="12.69921875" style="441" customWidth="1"/>
    <col min="3852" max="3855" width="12.19921875" style="441" customWidth="1"/>
    <col min="3856" max="3856" width="13.09765625" style="441" customWidth="1"/>
    <col min="3857" max="3857" width="13.19921875" style="441" customWidth="1"/>
    <col min="3858" max="3858" width="12.19921875" style="441" customWidth="1"/>
    <col min="3859" max="3859" width="10.09765625" style="441" customWidth="1"/>
    <col min="3860" max="3860" width="14.8984375" style="441" customWidth="1"/>
    <col min="3861" max="3861" width="8.59765625" style="441" customWidth="1"/>
    <col min="3862" max="3862" width="38.09765625" style="441" customWidth="1"/>
    <col min="3863" max="3863" width="9" style="441" customWidth="1"/>
    <col min="3864" max="3864" width="9.19921875" style="441" bestFit="1" customWidth="1"/>
    <col min="3865" max="4104" width="9" style="441" customWidth="1"/>
    <col min="4105" max="4105" width="12.3984375" style="441" bestFit="1" customWidth="1"/>
    <col min="4106" max="4106" width="12.19921875" style="441" customWidth="1"/>
    <col min="4107" max="4107" width="12.69921875" style="441" customWidth="1"/>
    <col min="4108" max="4111" width="12.19921875" style="441" customWidth="1"/>
    <col min="4112" max="4112" width="13.09765625" style="441" customWidth="1"/>
    <col min="4113" max="4113" width="13.19921875" style="441" customWidth="1"/>
    <col min="4114" max="4114" width="12.19921875" style="441" customWidth="1"/>
    <col min="4115" max="4115" width="10.09765625" style="441" customWidth="1"/>
    <col min="4116" max="4116" width="14.8984375" style="441" customWidth="1"/>
    <col min="4117" max="4117" width="8.59765625" style="441" customWidth="1"/>
    <col min="4118" max="4118" width="38.09765625" style="441" customWidth="1"/>
    <col min="4119" max="4119" width="9" style="441" customWidth="1"/>
    <col min="4120" max="4120" width="9.19921875" style="441" bestFit="1" customWidth="1"/>
    <col min="4121" max="4360" width="9" style="441" customWidth="1"/>
    <col min="4361" max="4361" width="12.3984375" style="441" bestFit="1" customWidth="1"/>
    <col min="4362" max="4362" width="12.19921875" style="441" customWidth="1"/>
    <col min="4363" max="4363" width="12.69921875" style="441" customWidth="1"/>
    <col min="4364" max="4367" width="12.19921875" style="441" customWidth="1"/>
    <col min="4368" max="4368" width="13.09765625" style="441" customWidth="1"/>
    <col min="4369" max="4369" width="13.19921875" style="441" customWidth="1"/>
    <col min="4370" max="4370" width="12.19921875" style="441" customWidth="1"/>
    <col min="4371" max="4371" width="10.09765625" style="441" customWidth="1"/>
    <col min="4372" max="4372" width="14.8984375" style="441" customWidth="1"/>
    <col min="4373" max="4373" width="8.59765625" style="441" customWidth="1"/>
    <col min="4374" max="4374" width="38.09765625" style="441" customWidth="1"/>
    <col min="4375" max="4375" width="9" style="441" customWidth="1"/>
    <col min="4376" max="4376" width="9.19921875" style="441" bestFit="1" customWidth="1"/>
    <col min="4377" max="4616" width="9" style="441" customWidth="1"/>
    <col min="4617" max="4617" width="12.3984375" style="441" bestFit="1" customWidth="1"/>
    <col min="4618" max="4618" width="12.19921875" style="441" customWidth="1"/>
    <col min="4619" max="4619" width="12.69921875" style="441" customWidth="1"/>
    <col min="4620" max="4623" width="12.19921875" style="441" customWidth="1"/>
    <col min="4624" max="4624" width="13.09765625" style="441" customWidth="1"/>
    <col min="4625" max="4625" width="13.19921875" style="441" customWidth="1"/>
    <col min="4626" max="4626" width="12.19921875" style="441" customWidth="1"/>
    <col min="4627" max="4627" width="10.09765625" style="441" customWidth="1"/>
    <col min="4628" max="4628" width="14.8984375" style="441" customWidth="1"/>
    <col min="4629" max="4629" width="8.59765625" style="441" customWidth="1"/>
    <col min="4630" max="4630" width="38.09765625" style="441" customWidth="1"/>
    <col min="4631" max="4631" width="9" style="441" customWidth="1"/>
    <col min="4632" max="4632" width="9.19921875" style="441" bestFit="1" customWidth="1"/>
    <col min="4633" max="4872" width="9" style="441" customWidth="1"/>
    <col min="4873" max="4873" width="12.3984375" style="441" bestFit="1" customWidth="1"/>
    <col min="4874" max="4874" width="12.19921875" style="441" customWidth="1"/>
    <col min="4875" max="4875" width="12.69921875" style="441" customWidth="1"/>
    <col min="4876" max="4879" width="12.19921875" style="441" customWidth="1"/>
    <col min="4880" max="4880" width="13.09765625" style="441" customWidth="1"/>
    <col min="4881" max="4881" width="13.19921875" style="441" customWidth="1"/>
    <col min="4882" max="4882" width="12.19921875" style="441" customWidth="1"/>
    <col min="4883" max="4883" width="10.09765625" style="441" customWidth="1"/>
    <col min="4884" max="4884" width="14.8984375" style="441" customWidth="1"/>
    <col min="4885" max="4885" width="8.59765625" style="441" customWidth="1"/>
    <col min="4886" max="4886" width="38.09765625" style="441" customWidth="1"/>
    <col min="4887" max="4887" width="9" style="441" customWidth="1"/>
    <col min="4888" max="4888" width="9.19921875" style="441" bestFit="1" customWidth="1"/>
    <col min="4889" max="5128" width="9" style="441" customWidth="1"/>
    <col min="5129" max="5129" width="12.3984375" style="441" bestFit="1" customWidth="1"/>
    <col min="5130" max="5130" width="12.19921875" style="441" customWidth="1"/>
    <col min="5131" max="5131" width="12.69921875" style="441" customWidth="1"/>
    <col min="5132" max="5135" width="12.19921875" style="441" customWidth="1"/>
    <col min="5136" max="5136" width="13.09765625" style="441" customWidth="1"/>
    <col min="5137" max="5137" width="13.19921875" style="441" customWidth="1"/>
    <col min="5138" max="5138" width="12.19921875" style="441" customWidth="1"/>
    <col min="5139" max="5139" width="10.09765625" style="441" customWidth="1"/>
    <col min="5140" max="5140" width="14.8984375" style="441" customWidth="1"/>
    <col min="5141" max="5141" width="8.59765625" style="441" customWidth="1"/>
    <col min="5142" max="5142" width="38.09765625" style="441" customWidth="1"/>
    <col min="5143" max="5143" width="9" style="441" customWidth="1"/>
    <col min="5144" max="5144" width="9.19921875" style="441" bestFit="1" customWidth="1"/>
    <col min="5145" max="5384" width="9" style="441" customWidth="1"/>
    <col min="5385" max="5385" width="12.3984375" style="441" bestFit="1" customWidth="1"/>
    <col min="5386" max="5386" width="12.19921875" style="441" customWidth="1"/>
    <col min="5387" max="5387" width="12.69921875" style="441" customWidth="1"/>
    <col min="5388" max="5391" width="12.19921875" style="441" customWidth="1"/>
    <col min="5392" max="5392" width="13.09765625" style="441" customWidth="1"/>
    <col min="5393" max="5393" width="13.19921875" style="441" customWidth="1"/>
    <col min="5394" max="5394" width="12.19921875" style="441" customWidth="1"/>
    <col min="5395" max="5395" width="10.09765625" style="441" customWidth="1"/>
    <col min="5396" max="5396" width="14.8984375" style="441" customWidth="1"/>
    <col min="5397" max="5397" width="8.59765625" style="441" customWidth="1"/>
    <col min="5398" max="5398" width="38.09765625" style="441" customWidth="1"/>
    <col min="5399" max="5399" width="9" style="441" customWidth="1"/>
    <col min="5400" max="5400" width="9.19921875" style="441" bestFit="1" customWidth="1"/>
    <col min="5401" max="5640" width="9" style="441" customWidth="1"/>
    <col min="5641" max="5641" width="12.3984375" style="441" bestFit="1" customWidth="1"/>
    <col min="5642" max="5642" width="12.19921875" style="441" customWidth="1"/>
    <col min="5643" max="5643" width="12.69921875" style="441" customWidth="1"/>
    <col min="5644" max="5647" width="12.19921875" style="441" customWidth="1"/>
    <col min="5648" max="5648" width="13.09765625" style="441" customWidth="1"/>
    <col min="5649" max="5649" width="13.19921875" style="441" customWidth="1"/>
    <col min="5650" max="5650" width="12.19921875" style="441" customWidth="1"/>
    <col min="5651" max="5651" width="10.09765625" style="441" customWidth="1"/>
    <col min="5652" max="5652" width="14.8984375" style="441" customWidth="1"/>
    <col min="5653" max="5653" width="8.59765625" style="441" customWidth="1"/>
    <col min="5654" max="5654" width="38.09765625" style="441" customWidth="1"/>
    <col min="5655" max="5655" width="9" style="441" customWidth="1"/>
    <col min="5656" max="5656" width="9.19921875" style="441" bestFit="1" customWidth="1"/>
    <col min="5657" max="5896" width="9" style="441" customWidth="1"/>
    <col min="5897" max="5897" width="12.3984375" style="441" bestFit="1" customWidth="1"/>
    <col min="5898" max="5898" width="12.19921875" style="441" customWidth="1"/>
    <col min="5899" max="5899" width="12.69921875" style="441" customWidth="1"/>
    <col min="5900" max="5903" width="12.19921875" style="441" customWidth="1"/>
    <col min="5904" max="5904" width="13.09765625" style="441" customWidth="1"/>
    <col min="5905" max="5905" width="13.19921875" style="441" customWidth="1"/>
    <col min="5906" max="5906" width="12.19921875" style="441" customWidth="1"/>
    <col min="5907" max="5907" width="10.09765625" style="441" customWidth="1"/>
    <col min="5908" max="5908" width="14.8984375" style="441" customWidth="1"/>
    <col min="5909" max="5909" width="8.59765625" style="441" customWidth="1"/>
    <col min="5910" max="5910" width="38.09765625" style="441" customWidth="1"/>
    <col min="5911" max="5911" width="9" style="441" customWidth="1"/>
    <col min="5912" max="5912" width="9.19921875" style="441" bestFit="1" customWidth="1"/>
    <col min="5913" max="6152" width="9" style="441" customWidth="1"/>
    <col min="6153" max="6153" width="12.3984375" style="441" bestFit="1" customWidth="1"/>
    <col min="6154" max="6154" width="12.19921875" style="441" customWidth="1"/>
    <col min="6155" max="6155" width="12.69921875" style="441" customWidth="1"/>
    <col min="6156" max="6159" width="12.19921875" style="441" customWidth="1"/>
    <col min="6160" max="6160" width="13.09765625" style="441" customWidth="1"/>
    <col min="6161" max="6161" width="13.19921875" style="441" customWidth="1"/>
    <col min="6162" max="6162" width="12.19921875" style="441" customWidth="1"/>
    <col min="6163" max="6163" width="10.09765625" style="441" customWidth="1"/>
    <col min="6164" max="6164" width="14.8984375" style="441" customWidth="1"/>
    <col min="6165" max="6165" width="8.59765625" style="441" customWidth="1"/>
    <col min="6166" max="6166" width="38.09765625" style="441" customWidth="1"/>
    <col min="6167" max="6167" width="9" style="441" customWidth="1"/>
    <col min="6168" max="6168" width="9.19921875" style="441" bestFit="1" customWidth="1"/>
    <col min="6169" max="6408" width="9" style="441" customWidth="1"/>
    <col min="6409" max="6409" width="12.3984375" style="441" bestFit="1" customWidth="1"/>
    <col min="6410" max="6410" width="12.19921875" style="441" customWidth="1"/>
    <col min="6411" max="6411" width="12.69921875" style="441" customWidth="1"/>
    <col min="6412" max="6415" width="12.19921875" style="441" customWidth="1"/>
    <col min="6416" max="6416" width="13.09765625" style="441" customWidth="1"/>
    <col min="6417" max="6417" width="13.19921875" style="441" customWidth="1"/>
    <col min="6418" max="6418" width="12.19921875" style="441" customWidth="1"/>
    <col min="6419" max="6419" width="10.09765625" style="441" customWidth="1"/>
    <col min="6420" max="6420" width="14.8984375" style="441" customWidth="1"/>
    <col min="6421" max="6421" width="8.59765625" style="441" customWidth="1"/>
    <col min="6422" max="6422" width="38.09765625" style="441" customWidth="1"/>
    <col min="6423" max="6423" width="9" style="441" customWidth="1"/>
    <col min="6424" max="6424" width="9.19921875" style="441" bestFit="1" customWidth="1"/>
    <col min="6425" max="6664" width="9" style="441" customWidth="1"/>
    <col min="6665" max="6665" width="12.3984375" style="441" bestFit="1" customWidth="1"/>
    <col min="6666" max="6666" width="12.19921875" style="441" customWidth="1"/>
    <col min="6667" max="6667" width="12.69921875" style="441" customWidth="1"/>
    <col min="6668" max="6671" width="12.19921875" style="441" customWidth="1"/>
    <col min="6672" max="6672" width="13.09765625" style="441" customWidth="1"/>
    <col min="6673" max="6673" width="13.19921875" style="441" customWidth="1"/>
    <col min="6674" max="6674" width="12.19921875" style="441" customWidth="1"/>
    <col min="6675" max="6675" width="10.09765625" style="441" customWidth="1"/>
    <col min="6676" max="6676" width="14.8984375" style="441" customWidth="1"/>
    <col min="6677" max="6677" width="8.59765625" style="441" customWidth="1"/>
    <col min="6678" max="6678" width="38.09765625" style="441" customWidth="1"/>
    <col min="6679" max="6679" width="9" style="441" customWidth="1"/>
    <col min="6680" max="6680" width="9.19921875" style="441" bestFit="1" customWidth="1"/>
    <col min="6681" max="6920" width="9" style="441" customWidth="1"/>
    <col min="6921" max="6921" width="12.3984375" style="441" bestFit="1" customWidth="1"/>
    <col min="6922" max="6922" width="12.19921875" style="441" customWidth="1"/>
    <col min="6923" max="6923" width="12.69921875" style="441" customWidth="1"/>
    <col min="6924" max="6927" width="12.19921875" style="441" customWidth="1"/>
    <col min="6928" max="6928" width="13.09765625" style="441" customWidth="1"/>
    <col min="6929" max="6929" width="13.19921875" style="441" customWidth="1"/>
    <col min="6930" max="6930" width="12.19921875" style="441" customWidth="1"/>
    <col min="6931" max="6931" width="10.09765625" style="441" customWidth="1"/>
    <col min="6932" max="6932" width="14.8984375" style="441" customWidth="1"/>
    <col min="6933" max="6933" width="8.59765625" style="441" customWidth="1"/>
    <col min="6934" max="6934" width="38.09765625" style="441" customWidth="1"/>
    <col min="6935" max="6935" width="9" style="441" customWidth="1"/>
    <col min="6936" max="6936" width="9.19921875" style="441" bestFit="1" customWidth="1"/>
    <col min="6937" max="7176" width="9" style="441" customWidth="1"/>
    <col min="7177" max="7177" width="12.3984375" style="441" bestFit="1" customWidth="1"/>
    <col min="7178" max="7178" width="12.19921875" style="441" customWidth="1"/>
    <col min="7179" max="7179" width="12.69921875" style="441" customWidth="1"/>
    <col min="7180" max="7183" width="12.19921875" style="441" customWidth="1"/>
    <col min="7184" max="7184" width="13.09765625" style="441" customWidth="1"/>
    <col min="7185" max="7185" width="13.19921875" style="441" customWidth="1"/>
    <col min="7186" max="7186" width="12.19921875" style="441" customWidth="1"/>
    <col min="7187" max="7187" width="10.09765625" style="441" customWidth="1"/>
    <col min="7188" max="7188" width="14.8984375" style="441" customWidth="1"/>
    <col min="7189" max="7189" width="8.59765625" style="441" customWidth="1"/>
    <col min="7190" max="7190" width="38.09765625" style="441" customWidth="1"/>
    <col min="7191" max="7191" width="9" style="441" customWidth="1"/>
    <col min="7192" max="7192" width="9.19921875" style="441" bestFit="1" customWidth="1"/>
    <col min="7193" max="7432" width="9" style="441" customWidth="1"/>
    <col min="7433" max="7433" width="12.3984375" style="441" bestFit="1" customWidth="1"/>
    <col min="7434" max="7434" width="12.19921875" style="441" customWidth="1"/>
    <col min="7435" max="7435" width="12.69921875" style="441" customWidth="1"/>
    <col min="7436" max="7439" width="12.19921875" style="441" customWidth="1"/>
    <col min="7440" max="7440" width="13.09765625" style="441" customWidth="1"/>
    <col min="7441" max="7441" width="13.19921875" style="441" customWidth="1"/>
    <col min="7442" max="7442" width="12.19921875" style="441" customWidth="1"/>
    <col min="7443" max="7443" width="10.09765625" style="441" customWidth="1"/>
    <col min="7444" max="7444" width="14.8984375" style="441" customWidth="1"/>
    <col min="7445" max="7445" width="8.59765625" style="441" customWidth="1"/>
    <col min="7446" max="7446" width="38.09765625" style="441" customWidth="1"/>
    <col min="7447" max="7447" width="9" style="441" customWidth="1"/>
    <col min="7448" max="7448" width="9.19921875" style="441" bestFit="1" customWidth="1"/>
    <col min="7449" max="7688" width="9" style="441" customWidth="1"/>
    <col min="7689" max="7689" width="12.3984375" style="441" bestFit="1" customWidth="1"/>
    <col min="7690" max="7690" width="12.19921875" style="441" customWidth="1"/>
    <col min="7691" max="7691" width="12.69921875" style="441" customWidth="1"/>
    <col min="7692" max="7695" width="12.19921875" style="441" customWidth="1"/>
    <col min="7696" max="7696" width="13.09765625" style="441" customWidth="1"/>
    <col min="7697" max="7697" width="13.19921875" style="441" customWidth="1"/>
    <col min="7698" max="7698" width="12.19921875" style="441" customWidth="1"/>
    <col min="7699" max="7699" width="10.09765625" style="441" customWidth="1"/>
    <col min="7700" max="7700" width="14.8984375" style="441" customWidth="1"/>
    <col min="7701" max="7701" width="8.59765625" style="441" customWidth="1"/>
    <col min="7702" max="7702" width="38.09765625" style="441" customWidth="1"/>
    <col min="7703" max="7703" width="9" style="441" customWidth="1"/>
    <col min="7704" max="7704" width="9.19921875" style="441" bestFit="1" customWidth="1"/>
    <col min="7705" max="7944" width="9" style="441" customWidth="1"/>
    <col min="7945" max="7945" width="12.3984375" style="441" bestFit="1" customWidth="1"/>
    <col min="7946" max="7946" width="12.19921875" style="441" customWidth="1"/>
    <col min="7947" max="7947" width="12.69921875" style="441" customWidth="1"/>
    <col min="7948" max="7951" width="12.19921875" style="441" customWidth="1"/>
    <col min="7952" max="7952" width="13.09765625" style="441" customWidth="1"/>
    <col min="7953" max="7953" width="13.19921875" style="441" customWidth="1"/>
    <col min="7954" max="7954" width="12.19921875" style="441" customWidth="1"/>
    <col min="7955" max="7955" width="10.09765625" style="441" customWidth="1"/>
    <col min="7956" max="7956" width="14.8984375" style="441" customWidth="1"/>
    <col min="7957" max="7957" width="8.59765625" style="441" customWidth="1"/>
    <col min="7958" max="7958" width="38.09765625" style="441" customWidth="1"/>
    <col min="7959" max="7959" width="9" style="441" customWidth="1"/>
    <col min="7960" max="7960" width="9.19921875" style="441" bestFit="1" customWidth="1"/>
    <col min="7961" max="8200" width="9" style="441" customWidth="1"/>
    <col min="8201" max="8201" width="12.3984375" style="441" bestFit="1" customWidth="1"/>
    <col min="8202" max="8202" width="12.19921875" style="441" customWidth="1"/>
    <col min="8203" max="8203" width="12.69921875" style="441" customWidth="1"/>
    <col min="8204" max="8207" width="12.19921875" style="441" customWidth="1"/>
    <col min="8208" max="8208" width="13.09765625" style="441" customWidth="1"/>
    <col min="8209" max="8209" width="13.19921875" style="441" customWidth="1"/>
    <col min="8210" max="8210" width="12.19921875" style="441" customWidth="1"/>
    <col min="8211" max="8211" width="10.09765625" style="441" customWidth="1"/>
    <col min="8212" max="8212" width="14.8984375" style="441" customWidth="1"/>
    <col min="8213" max="8213" width="8.59765625" style="441" customWidth="1"/>
    <col min="8214" max="8214" width="38.09765625" style="441" customWidth="1"/>
    <col min="8215" max="8215" width="9" style="441" customWidth="1"/>
    <col min="8216" max="8216" width="9.19921875" style="441" bestFit="1" customWidth="1"/>
    <col min="8217" max="8456" width="9" style="441" customWidth="1"/>
    <col min="8457" max="8457" width="12.3984375" style="441" bestFit="1" customWidth="1"/>
    <col min="8458" max="8458" width="12.19921875" style="441" customWidth="1"/>
    <col min="8459" max="8459" width="12.69921875" style="441" customWidth="1"/>
    <col min="8460" max="8463" width="12.19921875" style="441" customWidth="1"/>
    <col min="8464" max="8464" width="13.09765625" style="441" customWidth="1"/>
    <col min="8465" max="8465" width="13.19921875" style="441" customWidth="1"/>
    <col min="8466" max="8466" width="12.19921875" style="441" customWidth="1"/>
    <col min="8467" max="8467" width="10.09765625" style="441" customWidth="1"/>
    <col min="8468" max="8468" width="14.8984375" style="441" customWidth="1"/>
    <col min="8469" max="8469" width="8.59765625" style="441" customWidth="1"/>
    <col min="8470" max="8470" width="38.09765625" style="441" customWidth="1"/>
    <col min="8471" max="8471" width="9" style="441" customWidth="1"/>
    <col min="8472" max="8472" width="9.19921875" style="441" bestFit="1" customWidth="1"/>
    <col min="8473" max="8712" width="9" style="441" customWidth="1"/>
    <col min="8713" max="8713" width="12.3984375" style="441" bestFit="1" customWidth="1"/>
    <col min="8714" max="8714" width="12.19921875" style="441" customWidth="1"/>
    <col min="8715" max="8715" width="12.69921875" style="441" customWidth="1"/>
    <col min="8716" max="8719" width="12.19921875" style="441" customWidth="1"/>
    <col min="8720" max="8720" width="13.09765625" style="441" customWidth="1"/>
    <col min="8721" max="8721" width="13.19921875" style="441" customWidth="1"/>
    <col min="8722" max="8722" width="12.19921875" style="441" customWidth="1"/>
    <col min="8723" max="8723" width="10.09765625" style="441" customWidth="1"/>
    <col min="8724" max="8724" width="14.8984375" style="441" customWidth="1"/>
    <col min="8725" max="8725" width="8.59765625" style="441" customWidth="1"/>
    <col min="8726" max="8726" width="38.09765625" style="441" customWidth="1"/>
    <col min="8727" max="8727" width="9" style="441" customWidth="1"/>
    <col min="8728" max="8728" width="9.19921875" style="441" bestFit="1" customWidth="1"/>
    <col min="8729" max="8968" width="9" style="441" customWidth="1"/>
    <col min="8969" max="8969" width="12.3984375" style="441" bestFit="1" customWidth="1"/>
    <col min="8970" max="8970" width="12.19921875" style="441" customWidth="1"/>
    <col min="8971" max="8971" width="12.69921875" style="441" customWidth="1"/>
    <col min="8972" max="8975" width="12.19921875" style="441" customWidth="1"/>
    <col min="8976" max="8976" width="13.09765625" style="441" customWidth="1"/>
    <col min="8977" max="8977" width="13.19921875" style="441" customWidth="1"/>
    <col min="8978" max="8978" width="12.19921875" style="441" customWidth="1"/>
    <col min="8979" max="8979" width="10.09765625" style="441" customWidth="1"/>
    <col min="8980" max="8980" width="14.8984375" style="441" customWidth="1"/>
    <col min="8981" max="8981" width="8.59765625" style="441" customWidth="1"/>
    <col min="8982" max="8982" width="38.09765625" style="441" customWidth="1"/>
    <col min="8983" max="8983" width="9" style="441" customWidth="1"/>
    <col min="8984" max="8984" width="9.19921875" style="441" bestFit="1" customWidth="1"/>
    <col min="8985" max="9224" width="9" style="441" customWidth="1"/>
    <col min="9225" max="9225" width="12.3984375" style="441" bestFit="1" customWidth="1"/>
    <col min="9226" max="9226" width="12.19921875" style="441" customWidth="1"/>
    <col min="9227" max="9227" width="12.69921875" style="441" customWidth="1"/>
    <col min="9228" max="9231" width="12.19921875" style="441" customWidth="1"/>
    <col min="9232" max="9232" width="13.09765625" style="441" customWidth="1"/>
    <col min="9233" max="9233" width="13.19921875" style="441" customWidth="1"/>
    <col min="9234" max="9234" width="12.19921875" style="441" customWidth="1"/>
    <col min="9235" max="9235" width="10.09765625" style="441" customWidth="1"/>
    <col min="9236" max="9236" width="14.8984375" style="441" customWidth="1"/>
    <col min="9237" max="9237" width="8.59765625" style="441" customWidth="1"/>
    <col min="9238" max="9238" width="38.09765625" style="441" customWidth="1"/>
    <col min="9239" max="9239" width="9" style="441" customWidth="1"/>
    <col min="9240" max="9240" width="9.19921875" style="441" bestFit="1" customWidth="1"/>
    <col min="9241" max="9480" width="9" style="441" customWidth="1"/>
    <col min="9481" max="9481" width="12.3984375" style="441" bestFit="1" customWidth="1"/>
    <col min="9482" max="9482" width="12.19921875" style="441" customWidth="1"/>
    <col min="9483" max="9483" width="12.69921875" style="441" customWidth="1"/>
    <col min="9484" max="9487" width="12.19921875" style="441" customWidth="1"/>
    <col min="9488" max="9488" width="13.09765625" style="441" customWidth="1"/>
    <col min="9489" max="9489" width="13.19921875" style="441" customWidth="1"/>
    <col min="9490" max="9490" width="12.19921875" style="441" customWidth="1"/>
    <col min="9491" max="9491" width="10.09765625" style="441" customWidth="1"/>
    <col min="9492" max="9492" width="14.8984375" style="441" customWidth="1"/>
    <col min="9493" max="9493" width="8.59765625" style="441" customWidth="1"/>
    <col min="9494" max="9494" width="38.09765625" style="441" customWidth="1"/>
    <col min="9495" max="9495" width="9" style="441" customWidth="1"/>
    <col min="9496" max="9496" width="9.19921875" style="441" bestFit="1" customWidth="1"/>
    <col min="9497" max="9736" width="9" style="441" customWidth="1"/>
    <col min="9737" max="9737" width="12.3984375" style="441" bestFit="1" customWidth="1"/>
    <col min="9738" max="9738" width="12.19921875" style="441" customWidth="1"/>
    <col min="9739" max="9739" width="12.69921875" style="441" customWidth="1"/>
    <col min="9740" max="9743" width="12.19921875" style="441" customWidth="1"/>
    <col min="9744" max="9744" width="13.09765625" style="441" customWidth="1"/>
    <col min="9745" max="9745" width="13.19921875" style="441" customWidth="1"/>
    <col min="9746" max="9746" width="12.19921875" style="441" customWidth="1"/>
    <col min="9747" max="9747" width="10.09765625" style="441" customWidth="1"/>
    <col min="9748" max="9748" width="14.8984375" style="441" customWidth="1"/>
    <col min="9749" max="9749" width="8.59765625" style="441" customWidth="1"/>
    <col min="9750" max="9750" width="38.09765625" style="441" customWidth="1"/>
    <col min="9751" max="9751" width="9" style="441" customWidth="1"/>
    <col min="9752" max="9752" width="9.19921875" style="441" bestFit="1" customWidth="1"/>
    <col min="9753" max="9992" width="9" style="441" customWidth="1"/>
    <col min="9993" max="9993" width="12.3984375" style="441" bestFit="1" customWidth="1"/>
    <col min="9994" max="9994" width="12.19921875" style="441" customWidth="1"/>
    <col min="9995" max="9995" width="12.69921875" style="441" customWidth="1"/>
    <col min="9996" max="9999" width="12.19921875" style="441" customWidth="1"/>
    <col min="10000" max="10000" width="13.09765625" style="441" customWidth="1"/>
    <col min="10001" max="10001" width="13.19921875" style="441" customWidth="1"/>
    <col min="10002" max="10002" width="12.19921875" style="441" customWidth="1"/>
    <col min="10003" max="10003" width="10.09765625" style="441" customWidth="1"/>
    <col min="10004" max="10004" width="14.8984375" style="441" customWidth="1"/>
    <col min="10005" max="10005" width="8.59765625" style="441" customWidth="1"/>
    <col min="10006" max="10006" width="38.09765625" style="441" customWidth="1"/>
    <col min="10007" max="10007" width="9" style="441" customWidth="1"/>
    <col min="10008" max="10008" width="9.19921875" style="441" bestFit="1" customWidth="1"/>
    <col min="10009" max="10248" width="9" style="441" customWidth="1"/>
    <col min="10249" max="10249" width="12.3984375" style="441" bestFit="1" customWidth="1"/>
    <col min="10250" max="10250" width="12.19921875" style="441" customWidth="1"/>
    <col min="10251" max="10251" width="12.69921875" style="441" customWidth="1"/>
    <col min="10252" max="10255" width="12.19921875" style="441" customWidth="1"/>
    <col min="10256" max="10256" width="13.09765625" style="441" customWidth="1"/>
    <col min="10257" max="10257" width="13.19921875" style="441" customWidth="1"/>
    <col min="10258" max="10258" width="12.19921875" style="441" customWidth="1"/>
    <col min="10259" max="10259" width="10.09765625" style="441" customWidth="1"/>
    <col min="10260" max="10260" width="14.8984375" style="441" customWidth="1"/>
    <col min="10261" max="10261" width="8.59765625" style="441" customWidth="1"/>
    <col min="10262" max="10262" width="38.09765625" style="441" customWidth="1"/>
    <col min="10263" max="10263" width="9" style="441" customWidth="1"/>
    <col min="10264" max="10264" width="9.19921875" style="441" bestFit="1" customWidth="1"/>
    <col min="10265" max="10504" width="9" style="441" customWidth="1"/>
    <col min="10505" max="10505" width="12.3984375" style="441" bestFit="1" customWidth="1"/>
    <col min="10506" max="10506" width="12.19921875" style="441" customWidth="1"/>
    <col min="10507" max="10507" width="12.69921875" style="441" customWidth="1"/>
    <col min="10508" max="10511" width="12.19921875" style="441" customWidth="1"/>
    <col min="10512" max="10512" width="13.09765625" style="441" customWidth="1"/>
    <col min="10513" max="10513" width="13.19921875" style="441" customWidth="1"/>
    <col min="10514" max="10514" width="12.19921875" style="441" customWidth="1"/>
    <col min="10515" max="10515" width="10.09765625" style="441" customWidth="1"/>
    <col min="10516" max="10516" width="14.8984375" style="441" customWidth="1"/>
    <col min="10517" max="10517" width="8.59765625" style="441" customWidth="1"/>
    <col min="10518" max="10518" width="38.09765625" style="441" customWidth="1"/>
    <col min="10519" max="10519" width="9" style="441" customWidth="1"/>
    <col min="10520" max="10520" width="9.19921875" style="441" bestFit="1" customWidth="1"/>
    <col min="10521" max="10760" width="9" style="441" customWidth="1"/>
    <col min="10761" max="10761" width="12.3984375" style="441" bestFit="1" customWidth="1"/>
    <col min="10762" max="10762" width="12.19921875" style="441" customWidth="1"/>
    <col min="10763" max="10763" width="12.69921875" style="441" customWidth="1"/>
    <col min="10764" max="10767" width="12.19921875" style="441" customWidth="1"/>
    <col min="10768" max="10768" width="13.09765625" style="441" customWidth="1"/>
    <col min="10769" max="10769" width="13.19921875" style="441" customWidth="1"/>
    <col min="10770" max="10770" width="12.19921875" style="441" customWidth="1"/>
    <col min="10771" max="10771" width="10.09765625" style="441" customWidth="1"/>
    <col min="10772" max="10772" width="14.8984375" style="441" customWidth="1"/>
    <col min="10773" max="10773" width="8.59765625" style="441" customWidth="1"/>
    <col min="10774" max="10774" width="38.09765625" style="441" customWidth="1"/>
    <col min="10775" max="10775" width="9" style="441" customWidth="1"/>
    <col min="10776" max="10776" width="9.19921875" style="441" bestFit="1" customWidth="1"/>
    <col min="10777" max="11016" width="9" style="441" customWidth="1"/>
    <col min="11017" max="11017" width="12.3984375" style="441" bestFit="1" customWidth="1"/>
    <col min="11018" max="11018" width="12.19921875" style="441" customWidth="1"/>
    <col min="11019" max="11019" width="12.69921875" style="441" customWidth="1"/>
    <col min="11020" max="11023" width="12.19921875" style="441" customWidth="1"/>
    <col min="11024" max="11024" width="13.09765625" style="441" customWidth="1"/>
    <col min="11025" max="11025" width="13.19921875" style="441" customWidth="1"/>
    <col min="11026" max="11026" width="12.19921875" style="441" customWidth="1"/>
    <col min="11027" max="11027" width="10.09765625" style="441" customWidth="1"/>
    <col min="11028" max="11028" width="14.8984375" style="441" customWidth="1"/>
    <col min="11029" max="11029" width="8.59765625" style="441" customWidth="1"/>
    <col min="11030" max="11030" width="38.09765625" style="441" customWidth="1"/>
    <col min="11031" max="11031" width="9" style="441" customWidth="1"/>
    <col min="11032" max="11032" width="9.19921875" style="441" bestFit="1" customWidth="1"/>
    <col min="11033" max="11272" width="9" style="441" customWidth="1"/>
    <col min="11273" max="11273" width="12.3984375" style="441" bestFit="1" customWidth="1"/>
    <col min="11274" max="11274" width="12.19921875" style="441" customWidth="1"/>
    <col min="11275" max="11275" width="12.69921875" style="441" customWidth="1"/>
    <col min="11276" max="11279" width="12.19921875" style="441" customWidth="1"/>
    <col min="11280" max="11280" width="13.09765625" style="441" customWidth="1"/>
    <col min="11281" max="11281" width="13.19921875" style="441" customWidth="1"/>
    <col min="11282" max="11282" width="12.19921875" style="441" customWidth="1"/>
    <col min="11283" max="11283" width="10.09765625" style="441" customWidth="1"/>
    <col min="11284" max="11284" width="14.8984375" style="441" customWidth="1"/>
    <col min="11285" max="11285" width="8.59765625" style="441" customWidth="1"/>
    <col min="11286" max="11286" width="38.09765625" style="441" customWidth="1"/>
    <col min="11287" max="11287" width="9" style="441" customWidth="1"/>
    <col min="11288" max="11288" width="9.19921875" style="441" bestFit="1" customWidth="1"/>
    <col min="11289" max="11528" width="9" style="441" customWidth="1"/>
    <col min="11529" max="11529" width="12.3984375" style="441" bestFit="1" customWidth="1"/>
    <col min="11530" max="11530" width="12.19921875" style="441" customWidth="1"/>
    <col min="11531" max="11531" width="12.69921875" style="441" customWidth="1"/>
    <col min="11532" max="11535" width="12.19921875" style="441" customWidth="1"/>
    <col min="11536" max="11536" width="13.09765625" style="441" customWidth="1"/>
    <col min="11537" max="11537" width="13.19921875" style="441" customWidth="1"/>
    <col min="11538" max="11538" width="12.19921875" style="441" customWidth="1"/>
    <col min="11539" max="11539" width="10.09765625" style="441" customWidth="1"/>
    <col min="11540" max="11540" width="14.8984375" style="441" customWidth="1"/>
    <col min="11541" max="11541" width="8.59765625" style="441" customWidth="1"/>
    <col min="11542" max="11542" width="38.09765625" style="441" customWidth="1"/>
    <col min="11543" max="11543" width="9" style="441" customWidth="1"/>
    <col min="11544" max="11544" width="9.19921875" style="441" bestFit="1" customWidth="1"/>
    <col min="11545" max="11784" width="9" style="441" customWidth="1"/>
    <col min="11785" max="11785" width="12.3984375" style="441" bestFit="1" customWidth="1"/>
    <col min="11786" max="11786" width="12.19921875" style="441" customWidth="1"/>
    <col min="11787" max="11787" width="12.69921875" style="441" customWidth="1"/>
    <col min="11788" max="11791" width="12.19921875" style="441" customWidth="1"/>
    <col min="11792" max="11792" width="13.09765625" style="441" customWidth="1"/>
    <col min="11793" max="11793" width="13.19921875" style="441" customWidth="1"/>
    <col min="11794" max="11794" width="12.19921875" style="441" customWidth="1"/>
    <col min="11795" max="11795" width="10.09765625" style="441" customWidth="1"/>
    <col min="11796" max="11796" width="14.8984375" style="441" customWidth="1"/>
    <col min="11797" max="11797" width="8.59765625" style="441" customWidth="1"/>
    <col min="11798" max="11798" width="38.09765625" style="441" customWidth="1"/>
    <col min="11799" max="11799" width="9" style="441" customWidth="1"/>
    <col min="11800" max="11800" width="9.19921875" style="441" bestFit="1" customWidth="1"/>
    <col min="11801" max="12040" width="9" style="441" customWidth="1"/>
    <col min="12041" max="12041" width="12.3984375" style="441" bestFit="1" customWidth="1"/>
    <col min="12042" max="12042" width="12.19921875" style="441" customWidth="1"/>
    <col min="12043" max="12043" width="12.69921875" style="441" customWidth="1"/>
    <col min="12044" max="12047" width="12.19921875" style="441" customWidth="1"/>
    <col min="12048" max="12048" width="13.09765625" style="441" customWidth="1"/>
    <col min="12049" max="12049" width="13.19921875" style="441" customWidth="1"/>
    <col min="12050" max="12050" width="12.19921875" style="441" customWidth="1"/>
    <col min="12051" max="12051" width="10.09765625" style="441" customWidth="1"/>
    <col min="12052" max="12052" width="14.8984375" style="441" customWidth="1"/>
    <col min="12053" max="12053" width="8.59765625" style="441" customWidth="1"/>
    <col min="12054" max="12054" width="38.09765625" style="441" customWidth="1"/>
    <col min="12055" max="12055" width="9" style="441" customWidth="1"/>
    <col min="12056" max="12056" width="9.19921875" style="441" bestFit="1" customWidth="1"/>
    <col min="12057" max="12296" width="9" style="441" customWidth="1"/>
    <col min="12297" max="12297" width="12.3984375" style="441" bestFit="1" customWidth="1"/>
    <col min="12298" max="12298" width="12.19921875" style="441" customWidth="1"/>
    <col min="12299" max="12299" width="12.69921875" style="441" customWidth="1"/>
    <col min="12300" max="12303" width="12.19921875" style="441" customWidth="1"/>
    <col min="12304" max="12304" width="13.09765625" style="441" customWidth="1"/>
    <col min="12305" max="12305" width="13.19921875" style="441" customWidth="1"/>
    <col min="12306" max="12306" width="12.19921875" style="441" customWidth="1"/>
    <col min="12307" max="12307" width="10.09765625" style="441" customWidth="1"/>
    <col min="12308" max="12308" width="14.8984375" style="441" customWidth="1"/>
    <col min="12309" max="12309" width="8.59765625" style="441" customWidth="1"/>
    <col min="12310" max="12310" width="38.09765625" style="441" customWidth="1"/>
    <col min="12311" max="12311" width="9" style="441" customWidth="1"/>
    <col min="12312" max="12312" width="9.19921875" style="441" bestFit="1" customWidth="1"/>
    <col min="12313" max="12552" width="9" style="441" customWidth="1"/>
    <col min="12553" max="12553" width="12.3984375" style="441" bestFit="1" customWidth="1"/>
    <col min="12554" max="12554" width="12.19921875" style="441" customWidth="1"/>
    <col min="12555" max="12555" width="12.69921875" style="441" customWidth="1"/>
    <col min="12556" max="12559" width="12.19921875" style="441" customWidth="1"/>
    <col min="12560" max="12560" width="13.09765625" style="441" customWidth="1"/>
    <col min="12561" max="12561" width="13.19921875" style="441" customWidth="1"/>
    <col min="12562" max="12562" width="12.19921875" style="441" customWidth="1"/>
    <col min="12563" max="12563" width="10.09765625" style="441" customWidth="1"/>
    <col min="12564" max="12564" width="14.8984375" style="441" customWidth="1"/>
    <col min="12565" max="12565" width="8.59765625" style="441" customWidth="1"/>
    <col min="12566" max="12566" width="38.09765625" style="441" customWidth="1"/>
    <col min="12567" max="12567" width="9" style="441" customWidth="1"/>
    <col min="12568" max="12568" width="9.19921875" style="441" bestFit="1" customWidth="1"/>
    <col min="12569" max="12808" width="9" style="441" customWidth="1"/>
    <col min="12809" max="12809" width="12.3984375" style="441" bestFit="1" customWidth="1"/>
    <col min="12810" max="12810" width="12.19921875" style="441" customWidth="1"/>
    <col min="12811" max="12811" width="12.69921875" style="441" customWidth="1"/>
    <col min="12812" max="12815" width="12.19921875" style="441" customWidth="1"/>
    <col min="12816" max="12816" width="13.09765625" style="441" customWidth="1"/>
    <col min="12817" max="12817" width="13.19921875" style="441" customWidth="1"/>
    <col min="12818" max="12818" width="12.19921875" style="441" customWidth="1"/>
    <col min="12819" max="12819" width="10.09765625" style="441" customWidth="1"/>
    <col min="12820" max="12820" width="14.8984375" style="441" customWidth="1"/>
    <col min="12821" max="12821" width="8.59765625" style="441" customWidth="1"/>
    <col min="12822" max="12822" width="38.09765625" style="441" customWidth="1"/>
    <col min="12823" max="12823" width="9" style="441" customWidth="1"/>
    <col min="12824" max="12824" width="9.19921875" style="441" bestFit="1" customWidth="1"/>
    <col min="12825" max="13064" width="9" style="441" customWidth="1"/>
    <col min="13065" max="13065" width="12.3984375" style="441" bestFit="1" customWidth="1"/>
    <col min="13066" max="13066" width="12.19921875" style="441" customWidth="1"/>
    <col min="13067" max="13067" width="12.69921875" style="441" customWidth="1"/>
    <col min="13068" max="13071" width="12.19921875" style="441" customWidth="1"/>
    <col min="13072" max="13072" width="13.09765625" style="441" customWidth="1"/>
    <col min="13073" max="13073" width="13.19921875" style="441" customWidth="1"/>
    <col min="13074" max="13074" width="12.19921875" style="441" customWidth="1"/>
    <col min="13075" max="13075" width="10.09765625" style="441" customWidth="1"/>
    <col min="13076" max="13076" width="14.8984375" style="441" customWidth="1"/>
    <col min="13077" max="13077" width="8.59765625" style="441" customWidth="1"/>
    <col min="13078" max="13078" width="38.09765625" style="441" customWidth="1"/>
    <col min="13079" max="13079" width="9" style="441" customWidth="1"/>
    <col min="13080" max="13080" width="9.19921875" style="441" bestFit="1" customWidth="1"/>
    <col min="13081" max="13320" width="9" style="441" customWidth="1"/>
    <col min="13321" max="13321" width="12.3984375" style="441" bestFit="1" customWidth="1"/>
    <col min="13322" max="13322" width="12.19921875" style="441" customWidth="1"/>
    <col min="13323" max="13323" width="12.69921875" style="441" customWidth="1"/>
    <col min="13324" max="13327" width="12.19921875" style="441" customWidth="1"/>
    <col min="13328" max="13328" width="13.09765625" style="441" customWidth="1"/>
    <col min="13329" max="13329" width="13.19921875" style="441" customWidth="1"/>
    <col min="13330" max="13330" width="12.19921875" style="441" customWidth="1"/>
    <col min="13331" max="13331" width="10.09765625" style="441" customWidth="1"/>
    <col min="13332" max="13332" width="14.8984375" style="441" customWidth="1"/>
    <col min="13333" max="13333" width="8.59765625" style="441" customWidth="1"/>
    <col min="13334" max="13334" width="38.09765625" style="441" customWidth="1"/>
    <col min="13335" max="13335" width="9" style="441" customWidth="1"/>
    <col min="13336" max="13336" width="9.19921875" style="441" bestFit="1" customWidth="1"/>
    <col min="13337" max="13576" width="9" style="441" customWidth="1"/>
    <col min="13577" max="13577" width="12.3984375" style="441" bestFit="1" customWidth="1"/>
    <col min="13578" max="13578" width="12.19921875" style="441" customWidth="1"/>
    <col min="13579" max="13579" width="12.69921875" style="441" customWidth="1"/>
    <col min="13580" max="13583" width="12.19921875" style="441" customWidth="1"/>
    <col min="13584" max="13584" width="13.09765625" style="441" customWidth="1"/>
    <col min="13585" max="13585" width="13.19921875" style="441" customWidth="1"/>
    <col min="13586" max="13586" width="12.19921875" style="441" customWidth="1"/>
    <col min="13587" max="13587" width="10.09765625" style="441" customWidth="1"/>
    <col min="13588" max="13588" width="14.8984375" style="441" customWidth="1"/>
    <col min="13589" max="13589" width="8.59765625" style="441" customWidth="1"/>
    <col min="13590" max="13590" width="38.09765625" style="441" customWidth="1"/>
    <col min="13591" max="13591" width="9" style="441" customWidth="1"/>
    <col min="13592" max="13592" width="9.19921875" style="441" bestFit="1" customWidth="1"/>
    <col min="13593" max="13832" width="9" style="441" customWidth="1"/>
    <col min="13833" max="13833" width="12.3984375" style="441" bestFit="1" customWidth="1"/>
    <col min="13834" max="13834" width="12.19921875" style="441" customWidth="1"/>
    <col min="13835" max="13835" width="12.69921875" style="441" customWidth="1"/>
    <col min="13836" max="13839" width="12.19921875" style="441" customWidth="1"/>
    <col min="13840" max="13840" width="13.09765625" style="441" customWidth="1"/>
    <col min="13841" max="13841" width="13.19921875" style="441" customWidth="1"/>
    <col min="13842" max="13842" width="12.19921875" style="441" customWidth="1"/>
    <col min="13843" max="13843" width="10.09765625" style="441" customWidth="1"/>
    <col min="13844" max="13844" width="14.8984375" style="441" customWidth="1"/>
    <col min="13845" max="13845" width="8.59765625" style="441" customWidth="1"/>
    <col min="13846" max="13846" width="38.09765625" style="441" customWidth="1"/>
    <col min="13847" max="13847" width="9" style="441" customWidth="1"/>
    <col min="13848" max="13848" width="9.19921875" style="441" bestFit="1" customWidth="1"/>
    <col min="13849" max="14088" width="9" style="441" customWidth="1"/>
    <col min="14089" max="14089" width="12.3984375" style="441" bestFit="1" customWidth="1"/>
    <col min="14090" max="14090" width="12.19921875" style="441" customWidth="1"/>
    <col min="14091" max="14091" width="12.69921875" style="441" customWidth="1"/>
    <col min="14092" max="14095" width="12.19921875" style="441" customWidth="1"/>
    <col min="14096" max="14096" width="13.09765625" style="441" customWidth="1"/>
    <col min="14097" max="14097" width="13.19921875" style="441" customWidth="1"/>
    <col min="14098" max="14098" width="12.19921875" style="441" customWidth="1"/>
    <col min="14099" max="14099" width="10.09765625" style="441" customWidth="1"/>
    <col min="14100" max="14100" width="14.8984375" style="441" customWidth="1"/>
    <col min="14101" max="14101" width="8.59765625" style="441" customWidth="1"/>
    <col min="14102" max="14102" width="38.09765625" style="441" customWidth="1"/>
    <col min="14103" max="14103" width="9" style="441" customWidth="1"/>
    <col min="14104" max="14104" width="9.19921875" style="441" bestFit="1" customWidth="1"/>
    <col min="14105" max="14344" width="9" style="441" customWidth="1"/>
    <col min="14345" max="14345" width="12.3984375" style="441" bestFit="1" customWidth="1"/>
    <col min="14346" max="14346" width="12.19921875" style="441" customWidth="1"/>
    <col min="14347" max="14347" width="12.69921875" style="441" customWidth="1"/>
    <col min="14348" max="14351" width="12.19921875" style="441" customWidth="1"/>
    <col min="14352" max="14352" width="13.09765625" style="441" customWidth="1"/>
    <col min="14353" max="14353" width="13.19921875" style="441" customWidth="1"/>
    <col min="14354" max="14354" width="12.19921875" style="441" customWidth="1"/>
    <col min="14355" max="14355" width="10.09765625" style="441" customWidth="1"/>
    <col min="14356" max="14356" width="14.8984375" style="441" customWidth="1"/>
    <col min="14357" max="14357" width="8.59765625" style="441" customWidth="1"/>
    <col min="14358" max="14358" width="38.09765625" style="441" customWidth="1"/>
    <col min="14359" max="14359" width="9" style="441" customWidth="1"/>
    <col min="14360" max="14360" width="9.19921875" style="441" bestFit="1" customWidth="1"/>
    <col min="14361" max="14600" width="9" style="441" customWidth="1"/>
    <col min="14601" max="14601" width="12.3984375" style="441" bestFit="1" customWidth="1"/>
    <col min="14602" max="14602" width="12.19921875" style="441" customWidth="1"/>
    <col min="14603" max="14603" width="12.69921875" style="441" customWidth="1"/>
    <col min="14604" max="14607" width="12.19921875" style="441" customWidth="1"/>
    <col min="14608" max="14608" width="13.09765625" style="441" customWidth="1"/>
    <col min="14609" max="14609" width="13.19921875" style="441" customWidth="1"/>
    <col min="14610" max="14610" width="12.19921875" style="441" customWidth="1"/>
    <col min="14611" max="14611" width="10.09765625" style="441" customWidth="1"/>
    <col min="14612" max="14612" width="14.8984375" style="441" customWidth="1"/>
    <col min="14613" max="14613" width="8.59765625" style="441" customWidth="1"/>
    <col min="14614" max="14614" width="38.09765625" style="441" customWidth="1"/>
    <col min="14615" max="14615" width="9" style="441" customWidth="1"/>
    <col min="14616" max="14616" width="9.19921875" style="441" bestFit="1" customWidth="1"/>
    <col min="14617" max="14856" width="9" style="441" customWidth="1"/>
    <col min="14857" max="14857" width="12.3984375" style="441" bestFit="1" customWidth="1"/>
    <col min="14858" max="14858" width="12.19921875" style="441" customWidth="1"/>
    <col min="14859" max="14859" width="12.69921875" style="441" customWidth="1"/>
    <col min="14860" max="14863" width="12.19921875" style="441" customWidth="1"/>
    <col min="14864" max="14864" width="13.09765625" style="441" customWidth="1"/>
    <col min="14865" max="14865" width="13.19921875" style="441" customWidth="1"/>
    <col min="14866" max="14866" width="12.19921875" style="441" customWidth="1"/>
    <col min="14867" max="14867" width="10.09765625" style="441" customWidth="1"/>
    <col min="14868" max="14868" width="14.8984375" style="441" customWidth="1"/>
    <col min="14869" max="14869" width="8.59765625" style="441" customWidth="1"/>
    <col min="14870" max="14870" width="38.09765625" style="441" customWidth="1"/>
    <col min="14871" max="14871" width="9" style="441" customWidth="1"/>
    <col min="14872" max="14872" width="9.19921875" style="441" bestFit="1" customWidth="1"/>
    <col min="14873" max="15112" width="9" style="441" customWidth="1"/>
    <col min="15113" max="15113" width="12.3984375" style="441" bestFit="1" customWidth="1"/>
    <col min="15114" max="15114" width="12.19921875" style="441" customWidth="1"/>
    <col min="15115" max="15115" width="12.69921875" style="441" customWidth="1"/>
    <col min="15116" max="15119" width="12.19921875" style="441" customWidth="1"/>
    <col min="15120" max="15120" width="13.09765625" style="441" customWidth="1"/>
    <col min="15121" max="15121" width="13.19921875" style="441" customWidth="1"/>
    <col min="15122" max="15122" width="12.19921875" style="441" customWidth="1"/>
    <col min="15123" max="15123" width="10.09765625" style="441" customWidth="1"/>
    <col min="15124" max="15124" width="14.8984375" style="441" customWidth="1"/>
    <col min="15125" max="15125" width="8.59765625" style="441" customWidth="1"/>
    <col min="15126" max="15126" width="38.09765625" style="441" customWidth="1"/>
    <col min="15127" max="15127" width="9" style="441" customWidth="1"/>
    <col min="15128" max="15128" width="9.19921875" style="441" bestFit="1" customWidth="1"/>
    <col min="15129" max="15368" width="9" style="441" customWidth="1"/>
    <col min="15369" max="15369" width="12.3984375" style="441" bestFit="1" customWidth="1"/>
    <col min="15370" max="15370" width="12.19921875" style="441" customWidth="1"/>
    <col min="15371" max="15371" width="12.69921875" style="441" customWidth="1"/>
    <col min="15372" max="15375" width="12.19921875" style="441" customWidth="1"/>
    <col min="15376" max="15376" width="13.09765625" style="441" customWidth="1"/>
    <col min="15377" max="15377" width="13.19921875" style="441" customWidth="1"/>
    <col min="15378" max="15378" width="12.19921875" style="441" customWidth="1"/>
    <col min="15379" max="15379" width="10.09765625" style="441" customWidth="1"/>
    <col min="15380" max="15380" width="14.8984375" style="441" customWidth="1"/>
    <col min="15381" max="15381" width="8.59765625" style="441" customWidth="1"/>
    <col min="15382" max="15382" width="38.09765625" style="441" customWidth="1"/>
    <col min="15383" max="15383" width="9" style="441" customWidth="1"/>
    <col min="15384" max="15384" width="9.19921875" style="441" bestFit="1" customWidth="1"/>
    <col min="15385" max="15624" width="9" style="441" customWidth="1"/>
    <col min="15625" max="15625" width="12.3984375" style="441" bestFit="1" customWidth="1"/>
    <col min="15626" max="15626" width="12.19921875" style="441" customWidth="1"/>
    <col min="15627" max="15627" width="12.69921875" style="441" customWidth="1"/>
    <col min="15628" max="15631" width="12.19921875" style="441" customWidth="1"/>
    <col min="15632" max="15632" width="13.09765625" style="441" customWidth="1"/>
    <col min="15633" max="15633" width="13.19921875" style="441" customWidth="1"/>
    <col min="15634" max="15634" width="12.19921875" style="441" customWidth="1"/>
    <col min="15635" max="15635" width="10.09765625" style="441" customWidth="1"/>
    <col min="15636" max="15636" width="14.8984375" style="441" customWidth="1"/>
    <col min="15637" max="15637" width="8.59765625" style="441" customWidth="1"/>
    <col min="15638" max="15638" width="38.09765625" style="441" customWidth="1"/>
    <col min="15639" max="15639" width="9" style="441" customWidth="1"/>
    <col min="15640" max="15640" width="9.19921875" style="441" bestFit="1" customWidth="1"/>
    <col min="15641" max="15880" width="9" style="441" customWidth="1"/>
    <col min="15881" max="15881" width="12.3984375" style="441" bestFit="1" customWidth="1"/>
    <col min="15882" max="15882" width="12.19921875" style="441" customWidth="1"/>
    <col min="15883" max="15883" width="12.69921875" style="441" customWidth="1"/>
    <col min="15884" max="15887" width="12.19921875" style="441" customWidth="1"/>
    <col min="15888" max="15888" width="13.09765625" style="441" customWidth="1"/>
    <col min="15889" max="15889" width="13.19921875" style="441" customWidth="1"/>
    <col min="15890" max="15890" width="12.19921875" style="441" customWidth="1"/>
    <col min="15891" max="15891" width="10.09765625" style="441" customWidth="1"/>
    <col min="15892" max="15892" width="14.8984375" style="441" customWidth="1"/>
    <col min="15893" max="15893" width="8.59765625" style="441" customWidth="1"/>
    <col min="15894" max="15894" width="38.09765625" style="441" customWidth="1"/>
    <col min="15895" max="15895" width="9" style="441" customWidth="1"/>
    <col min="15896" max="15896" width="9.19921875" style="441" bestFit="1" customWidth="1"/>
    <col min="15897" max="16136" width="9" style="441" customWidth="1"/>
    <col min="16137" max="16137" width="12.3984375" style="441" bestFit="1" customWidth="1"/>
    <col min="16138" max="16138" width="12.19921875" style="441" customWidth="1"/>
    <col min="16139" max="16139" width="12.69921875" style="441" customWidth="1"/>
    <col min="16140" max="16143" width="12.19921875" style="441" customWidth="1"/>
    <col min="16144" max="16144" width="13.09765625" style="441" customWidth="1"/>
    <col min="16145" max="16145" width="13.19921875" style="441" customWidth="1"/>
    <col min="16146" max="16146" width="12.19921875" style="441" customWidth="1"/>
    <col min="16147" max="16147" width="10.09765625" style="441" customWidth="1"/>
    <col min="16148" max="16148" width="14.8984375" style="441" customWidth="1"/>
    <col min="16149" max="16149" width="8.59765625" style="441" customWidth="1"/>
    <col min="16150" max="16150" width="38.09765625" style="441" customWidth="1"/>
    <col min="16151" max="16151" width="9" style="441" customWidth="1"/>
    <col min="16152" max="16152" width="9.19921875" style="441" bestFit="1" customWidth="1"/>
    <col min="16153" max="16380" width="9" style="441" customWidth="1"/>
    <col min="16381" max="16384" width="8.796875" style="441" customWidth="1"/>
  </cols>
  <sheetData>
    <row r="1" spans="1:25" s="626" customFormat="1" ht="32.25" customHeight="1">
      <c r="A1" s="630"/>
      <c r="B1" s="407"/>
      <c r="C1" s="647"/>
      <c r="R1" s="681" t="s">
        <v>118</v>
      </c>
      <c r="S1" s="687">
        <f>'2（収支報告書)'!B1</f>
        <v>0</v>
      </c>
      <c r="T1" s="72"/>
      <c r="U1" s="576"/>
      <c r="V1" s="576"/>
      <c r="W1" s="576"/>
      <c r="X1" s="576"/>
      <c r="Y1" s="617"/>
    </row>
    <row r="2" spans="1:25" s="627" customFormat="1" ht="28.8" customHeight="1">
      <c r="A2" s="387"/>
      <c r="B2" s="387"/>
      <c r="C2" s="387"/>
      <c r="D2" s="655" t="s">
        <v>364</v>
      </c>
      <c r="E2" s="655"/>
      <c r="F2" s="665">
        <f>'2（収支報告書)'!A9-1</f>
        <v>6</v>
      </c>
      <c r="G2" s="670" t="s">
        <v>717</v>
      </c>
      <c r="H2" s="670"/>
      <c r="I2" s="670"/>
      <c r="J2" s="670"/>
      <c r="K2" s="670"/>
      <c r="L2" s="670"/>
      <c r="M2" s="670"/>
      <c r="N2" s="670"/>
      <c r="O2" s="670"/>
      <c r="P2" s="670"/>
      <c r="Q2" s="670"/>
      <c r="R2" s="670"/>
      <c r="S2" s="670"/>
      <c r="T2" s="695"/>
      <c r="U2" s="577"/>
      <c r="V2" s="577"/>
      <c r="W2" s="577"/>
      <c r="X2" s="577"/>
      <c r="Y2" s="618"/>
    </row>
    <row r="3" spans="1:25" s="72" customFormat="1" ht="27.6" customHeight="1">
      <c r="A3" s="539"/>
      <c r="B3" s="539"/>
      <c r="C3" s="539"/>
      <c r="F3" s="666"/>
      <c r="G3" s="666"/>
      <c r="H3" s="666"/>
      <c r="O3" s="512" t="s">
        <v>606</v>
      </c>
      <c r="P3" s="512"/>
      <c r="Q3" s="512"/>
      <c r="R3" s="512"/>
      <c r="U3" s="576"/>
      <c r="V3" s="576"/>
      <c r="W3" s="576"/>
      <c r="X3" s="576"/>
      <c r="Y3" s="576"/>
    </row>
    <row r="4" spans="1:25" s="626" customFormat="1" ht="27.75" customHeight="1">
      <c r="A4" s="387"/>
      <c r="B4" s="387"/>
      <c r="C4" s="387"/>
      <c r="D4" s="656"/>
      <c r="L4" s="510" t="s">
        <v>261</v>
      </c>
      <c r="M4" s="511">
        <f>'2（収支報告書)'!E6</f>
        <v>0</v>
      </c>
      <c r="N4" s="511"/>
      <c r="O4" s="511"/>
      <c r="P4" s="511"/>
      <c r="Q4" s="511"/>
      <c r="R4" s="511"/>
      <c r="S4" s="511"/>
      <c r="T4" s="564"/>
      <c r="U4" s="576"/>
      <c r="V4" s="576"/>
      <c r="W4" s="576"/>
      <c r="X4" s="576"/>
      <c r="Y4" s="617"/>
    </row>
    <row r="5" spans="1:25" ht="11.25" customHeight="1">
      <c r="R5" s="553"/>
      <c r="U5" s="578"/>
    </row>
    <row r="6" spans="1:25" s="71" customFormat="1" ht="19.5" customHeight="1">
      <c r="A6" s="631" t="s">
        <v>14</v>
      </c>
      <c r="B6" s="640" t="s">
        <v>33</v>
      </c>
      <c r="C6" s="648" t="s">
        <v>13</v>
      </c>
      <c r="D6" s="657" t="s">
        <v>25</v>
      </c>
      <c r="E6" s="660"/>
      <c r="F6" s="660"/>
      <c r="G6" s="660"/>
      <c r="H6" s="660"/>
      <c r="I6" s="660"/>
      <c r="J6" s="660"/>
      <c r="K6" s="660"/>
      <c r="L6" s="660"/>
      <c r="M6" s="660"/>
      <c r="N6" s="660"/>
      <c r="O6" s="660"/>
      <c r="P6" s="660"/>
      <c r="Q6" s="677"/>
      <c r="R6" s="648" t="s">
        <v>31</v>
      </c>
      <c r="S6" s="648" t="s">
        <v>32</v>
      </c>
      <c r="T6" s="565" t="s">
        <v>3</v>
      </c>
      <c r="U6" s="579" t="s">
        <v>690</v>
      </c>
      <c r="V6" s="593"/>
      <c r="W6" s="593"/>
      <c r="X6" s="607"/>
      <c r="Y6" s="458" t="s">
        <v>296</v>
      </c>
    </row>
    <row r="7" spans="1:25" s="71" customFormat="1" ht="19.5" customHeight="1">
      <c r="A7" s="631"/>
      <c r="B7" s="640"/>
      <c r="C7" s="648"/>
      <c r="D7" s="648" t="s">
        <v>34</v>
      </c>
      <c r="E7" s="458" t="s">
        <v>125</v>
      </c>
      <c r="F7" s="469"/>
      <c r="G7" s="469"/>
      <c r="H7" s="469"/>
      <c r="I7" s="469"/>
      <c r="J7" s="469"/>
      <c r="K7" s="469"/>
      <c r="L7" s="469"/>
      <c r="M7" s="469"/>
      <c r="N7" s="469"/>
      <c r="O7" s="469"/>
      <c r="P7" s="469"/>
      <c r="Q7" s="513"/>
      <c r="R7" s="648"/>
      <c r="S7" s="648"/>
      <c r="T7" s="566"/>
      <c r="U7" s="580"/>
      <c r="V7" s="594"/>
      <c r="W7" s="594"/>
      <c r="X7" s="608"/>
      <c r="Y7" s="458"/>
    </row>
    <row r="8" spans="1:25" s="626" customFormat="1" ht="81">
      <c r="A8" s="631"/>
      <c r="B8" s="641"/>
      <c r="C8" s="649"/>
      <c r="D8" s="648"/>
      <c r="E8" s="470" t="s">
        <v>551</v>
      </c>
      <c r="F8" s="489" t="s">
        <v>552</v>
      </c>
      <c r="G8" s="489" t="s">
        <v>553</v>
      </c>
      <c r="H8" s="489" t="s">
        <v>436</v>
      </c>
      <c r="I8" s="489" t="s">
        <v>120</v>
      </c>
      <c r="J8" s="489" t="s">
        <v>205</v>
      </c>
      <c r="K8" s="489" t="s">
        <v>554</v>
      </c>
      <c r="L8" s="489" t="s">
        <v>499</v>
      </c>
      <c r="M8" s="489" t="s">
        <v>556</v>
      </c>
      <c r="N8" s="489" t="s">
        <v>352</v>
      </c>
      <c r="O8" s="489" t="s">
        <v>451</v>
      </c>
      <c r="P8" s="489" t="s">
        <v>559</v>
      </c>
      <c r="Q8" s="514" t="s">
        <v>561</v>
      </c>
      <c r="R8" s="649"/>
      <c r="S8" s="648"/>
      <c r="T8" s="567"/>
      <c r="U8" s="701" t="s">
        <v>691</v>
      </c>
      <c r="V8" s="704" t="s">
        <v>590</v>
      </c>
      <c r="W8" s="704" t="s">
        <v>74</v>
      </c>
      <c r="X8" s="707" t="s">
        <v>20</v>
      </c>
      <c r="Y8" s="458"/>
    </row>
    <row r="9" spans="1:25" s="382" customFormat="1" ht="30" customHeight="1">
      <c r="A9" s="632">
        <v>45658</v>
      </c>
      <c r="B9" s="642" t="s">
        <v>373</v>
      </c>
      <c r="C9" s="650"/>
      <c r="D9" s="650"/>
      <c r="E9" s="661"/>
      <c r="F9" s="667"/>
      <c r="G9" s="667"/>
      <c r="H9" s="667"/>
      <c r="I9" s="667"/>
      <c r="J9" s="667"/>
      <c r="K9" s="667"/>
      <c r="L9" s="667"/>
      <c r="M9" s="667"/>
      <c r="N9" s="667"/>
      <c r="O9" s="667"/>
      <c r="P9" s="667"/>
      <c r="Q9" s="678"/>
      <c r="R9" s="682"/>
      <c r="S9" s="688"/>
      <c r="T9" s="696"/>
      <c r="U9" s="583"/>
      <c r="V9" s="597"/>
      <c r="W9" s="597"/>
      <c r="X9" s="611"/>
      <c r="Y9" s="709">
        <f>MONTH('４（金銭出納簿・前年度）'!$A9)</f>
        <v>1</v>
      </c>
    </row>
    <row r="10" spans="1:25" s="382" customFormat="1" ht="30" customHeight="1">
      <c r="A10" s="633"/>
      <c r="B10" s="643"/>
      <c r="C10" s="651"/>
      <c r="D10" s="658"/>
      <c r="E10" s="662"/>
      <c r="F10" s="668"/>
      <c r="G10" s="668"/>
      <c r="H10" s="668"/>
      <c r="I10" s="668"/>
      <c r="J10" s="668"/>
      <c r="K10" s="668"/>
      <c r="L10" s="668"/>
      <c r="M10" s="668"/>
      <c r="N10" s="668"/>
      <c r="O10" s="668"/>
      <c r="P10" s="668"/>
      <c r="Q10" s="679"/>
      <c r="R10" s="683">
        <f t="shared" ref="R10:R29" si="0">+R9+C10-SUM(D10:Q10)</f>
        <v>0</v>
      </c>
      <c r="S10" s="689"/>
      <c r="T10" s="689"/>
      <c r="U10" s="702"/>
      <c r="V10" s="705"/>
      <c r="W10" s="706"/>
      <c r="X10" s="708"/>
      <c r="Y10" s="623">
        <f>MONTH('４（金銭出納簿・前年度）'!$A10)</f>
        <v>1</v>
      </c>
    </row>
    <row r="11" spans="1:25" s="382" customFormat="1" ht="30" customHeight="1">
      <c r="A11" s="394"/>
      <c r="B11" s="415"/>
      <c r="C11" s="438"/>
      <c r="D11" s="461"/>
      <c r="E11" s="475"/>
      <c r="F11" s="494"/>
      <c r="G11" s="494"/>
      <c r="H11" s="494"/>
      <c r="I11" s="494"/>
      <c r="J11" s="494"/>
      <c r="K11" s="494"/>
      <c r="L11" s="494"/>
      <c r="M11" s="494"/>
      <c r="N11" s="494"/>
      <c r="O11" s="494"/>
      <c r="P11" s="494"/>
      <c r="Q11" s="519"/>
      <c r="R11" s="684">
        <f t="shared" si="0"/>
        <v>0</v>
      </c>
      <c r="S11" s="548"/>
      <c r="T11" s="548"/>
      <c r="U11" s="585"/>
      <c r="V11" s="599"/>
      <c r="W11" s="604"/>
      <c r="X11" s="613"/>
      <c r="Y11" s="624">
        <f>MONTH('４（金銭出納簿・前年度）'!$A11)</f>
        <v>1</v>
      </c>
    </row>
    <row r="12" spans="1:25" s="382" customFormat="1" ht="30" customHeight="1">
      <c r="A12" s="394"/>
      <c r="B12" s="415"/>
      <c r="C12" s="438"/>
      <c r="D12" s="461"/>
      <c r="E12" s="475"/>
      <c r="F12" s="494"/>
      <c r="G12" s="494"/>
      <c r="H12" s="494"/>
      <c r="I12" s="494"/>
      <c r="J12" s="494"/>
      <c r="K12" s="494"/>
      <c r="L12" s="494"/>
      <c r="M12" s="494"/>
      <c r="N12" s="494"/>
      <c r="O12" s="494"/>
      <c r="P12" s="494"/>
      <c r="Q12" s="519"/>
      <c r="R12" s="684">
        <f t="shared" si="0"/>
        <v>0</v>
      </c>
      <c r="S12" s="548"/>
      <c r="T12" s="548"/>
      <c r="U12" s="585"/>
      <c r="V12" s="599"/>
      <c r="W12" s="604"/>
      <c r="X12" s="613"/>
      <c r="Y12" s="624">
        <f>MONTH('４（金銭出納簿・前年度）'!$A12)</f>
        <v>1</v>
      </c>
    </row>
    <row r="13" spans="1:25" s="382" customFormat="1" ht="30" customHeight="1">
      <c r="A13" s="394"/>
      <c r="B13" s="415"/>
      <c r="C13" s="438"/>
      <c r="D13" s="461"/>
      <c r="E13" s="475"/>
      <c r="F13" s="494"/>
      <c r="G13" s="494"/>
      <c r="H13" s="494"/>
      <c r="I13" s="494"/>
      <c r="J13" s="494"/>
      <c r="K13" s="494"/>
      <c r="L13" s="494"/>
      <c r="M13" s="494"/>
      <c r="N13" s="494"/>
      <c r="O13" s="494"/>
      <c r="P13" s="494"/>
      <c r="Q13" s="519"/>
      <c r="R13" s="684">
        <f t="shared" si="0"/>
        <v>0</v>
      </c>
      <c r="S13" s="548"/>
      <c r="T13" s="548"/>
      <c r="U13" s="585"/>
      <c r="V13" s="599"/>
      <c r="W13" s="604"/>
      <c r="X13" s="613"/>
      <c r="Y13" s="624">
        <f>MONTH('４（金銭出納簿・前年度）'!$A13)</f>
        <v>1</v>
      </c>
    </row>
    <row r="14" spans="1:25" s="382" customFormat="1" ht="30" customHeight="1">
      <c r="A14" s="394"/>
      <c r="B14" s="415"/>
      <c r="C14" s="438"/>
      <c r="D14" s="461"/>
      <c r="E14" s="475"/>
      <c r="F14" s="494"/>
      <c r="G14" s="494"/>
      <c r="H14" s="494"/>
      <c r="I14" s="494"/>
      <c r="J14" s="494"/>
      <c r="K14" s="494"/>
      <c r="L14" s="494"/>
      <c r="M14" s="494"/>
      <c r="N14" s="494"/>
      <c r="O14" s="494"/>
      <c r="P14" s="494"/>
      <c r="Q14" s="519"/>
      <c r="R14" s="684">
        <f t="shared" si="0"/>
        <v>0</v>
      </c>
      <c r="S14" s="548"/>
      <c r="T14" s="548"/>
      <c r="U14" s="585"/>
      <c r="V14" s="599"/>
      <c r="W14" s="604"/>
      <c r="X14" s="613"/>
      <c r="Y14" s="624">
        <f>MONTH('４（金銭出納簿・前年度）'!$A14)</f>
        <v>1</v>
      </c>
    </row>
    <row r="15" spans="1:25" s="382" customFormat="1" ht="30" customHeight="1">
      <c r="A15" s="394"/>
      <c r="B15" s="415"/>
      <c r="C15" s="438"/>
      <c r="D15" s="461"/>
      <c r="E15" s="475"/>
      <c r="F15" s="494"/>
      <c r="G15" s="494"/>
      <c r="H15" s="494"/>
      <c r="I15" s="494"/>
      <c r="J15" s="494"/>
      <c r="K15" s="494"/>
      <c r="L15" s="494"/>
      <c r="M15" s="494"/>
      <c r="N15" s="494"/>
      <c r="O15" s="494"/>
      <c r="P15" s="494"/>
      <c r="Q15" s="519"/>
      <c r="R15" s="684">
        <f t="shared" si="0"/>
        <v>0</v>
      </c>
      <c r="S15" s="548"/>
      <c r="T15" s="548"/>
      <c r="U15" s="585"/>
      <c r="V15" s="599"/>
      <c r="W15" s="604"/>
      <c r="X15" s="613"/>
      <c r="Y15" s="624">
        <f>MONTH('４（金銭出納簿・前年度）'!$A15)</f>
        <v>1</v>
      </c>
    </row>
    <row r="16" spans="1:25" s="382" customFormat="1" ht="30" customHeight="1">
      <c r="A16" s="394"/>
      <c r="B16" s="415"/>
      <c r="C16" s="438"/>
      <c r="D16" s="461"/>
      <c r="E16" s="475"/>
      <c r="F16" s="494"/>
      <c r="G16" s="494"/>
      <c r="H16" s="494"/>
      <c r="I16" s="494"/>
      <c r="J16" s="494"/>
      <c r="K16" s="494"/>
      <c r="L16" s="494"/>
      <c r="M16" s="494"/>
      <c r="N16" s="494"/>
      <c r="O16" s="494"/>
      <c r="P16" s="494"/>
      <c r="Q16" s="519"/>
      <c r="R16" s="684">
        <f t="shared" si="0"/>
        <v>0</v>
      </c>
      <c r="S16" s="548"/>
      <c r="T16" s="548"/>
      <c r="U16" s="585"/>
      <c r="V16" s="599"/>
      <c r="W16" s="604"/>
      <c r="X16" s="613"/>
      <c r="Y16" s="624">
        <f>MONTH('４（金銭出納簿・前年度）'!$A16)</f>
        <v>1</v>
      </c>
    </row>
    <row r="17" spans="1:25" s="382" customFormat="1" ht="30" customHeight="1">
      <c r="A17" s="394"/>
      <c r="B17" s="415"/>
      <c r="C17" s="438"/>
      <c r="D17" s="461"/>
      <c r="E17" s="475"/>
      <c r="F17" s="494"/>
      <c r="G17" s="494"/>
      <c r="H17" s="494"/>
      <c r="I17" s="494"/>
      <c r="J17" s="494"/>
      <c r="K17" s="494"/>
      <c r="L17" s="494"/>
      <c r="M17" s="494"/>
      <c r="N17" s="494"/>
      <c r="O17" s="494"/>
      <c r="P17" s="494"/>
      <c r="Q17" s="519"/>
      <c r="R17" s="684">
        <f t="shared" si="0"/>
        <v>0</v>
      </c>
      <c r="S17" s="548"/>
      <c r="T17" s="548"/>
      <c r="U17" s="585"/>
      <c r="V17" s="599"/>
      <c r="W17" s="604"/>
      <c r="X17" s="613"/>
      <c r="Y17" s="624">
        <f>MONTH('４（金銭出納簿・前年度）'!$A17)</f>
        <v>1</v>
      </c>
    </row>
    <row r="18" spans="1:25" s="382" customFormat="1" ht="30" customHeight="1">
      <c r="A18" s="394"/>
      <c r="B18" s="415"/>
      <c r="C18" s="438"/>
      <c r="D18" s="461"/>
      <c r="E18" s="475"/>
      <c r="F18" s="494"/>
      <c r="G18" s="494"/>
      <c r="H18" s="494"/>
      <c r="I18" s="494"/>
      <c r="J18" s="494"/>
      <c r="K18" s="494"/>
      <c r="L18" s="494"/>
      <c r="M18" s="494"/>
      <c r="N18" s="494"/>
      <c r="O18" s="494"/>
      <c r="P18" s="494"/>
      <c r="Q18" s="519"/>
      <c r="R18" s="684">
        <f t="shared" si="0"/>
        <v>0</v>
      </c>
      <c r="S18" s="548"/>
      <c r="T18" s="548"/>
      <c r="U18" s="585"/>
      <c r="V18" s="599"/>
      <c r="W18" s="604"/>
      <c r="X18" s="613"/>
      <c r="Y18" s="624">
        <f>MONTH('４（金銭出納簿・前年度）'!$A18)</f>
        <v>1</v>
      </c>
    </row>
    <row r="19" spans="1:25" s="382" customFormat="1" ht="30" customHeight="1">
      <c r="A19" s="394"/>
      <c r="B19" s="415"/>
      <c r="C19" s="438"/>
      <c r="D19" s="461"/>
      <c r="E19" s="475"/>
      <c r="F19" s="494"/>
      <c r="G19" s="494"/>
      <c r="H19" s="494"/>
      <c r="I19" s="494"/>
      <c r="J19" s="494"/>
      <c r="K19" s="494"/>
      <c r="L19" s="494"/>
      <c r="M19" s="494"/>
      <c r="N19" s="494"/>
      <c r="O19" s="494"/>
      <c r="P19" s="494"/>
      <c r="Q19" s="519"/>
      <c r="R19" s="684">
        <f t="shared" si="0"/>
        <v>0</v>
      </c>
      <c r="S19" s="548"/>
      <c r="T19" s="548"/>
      <c r="U19" s="585"/>
      <c r="V19" s="599"/>
      <c r="W19" s="604"/>
      <c r="X19" s="613"/>
      <c r="Y19" s="624">
        <f>MONTH('４（金銭出納簿・前年度）'!$A19)</f>
        <v>1</v>
      </c>
    </row>
    <row r="20" spans="1:25" s="382" customFormat="1" ht="30" customHeight="1">
      <c r="A20" s="394"/>
      <c r="B20" s="415"/>
      <c r="C20" s="438"/>
      <c r="D20" s="461"/>
      <c r="E20" s="475"/>
      <c r="F20" s="494"/>
      <c r="G20" s="494"/>
      <c r="H20" s="494"/>
      <c r="I20" s="494"/>
      <c r="J20" s="494"/>
      <c r="K20" s="494"/>
      <c r="L20" s="494"/>
      <c r="M20" s="494"/>
      <c r="N20" s="494"/>
      <c r="O20" s="494"/>
      <c r="P20" s="494"/>
      <c r="Q20" s="519"/>
      <c r="R20" s="684">
        <f t="shared" si="0"/>
        <v>0</v>
      </c>
      <c r="S20" s="548"/>
      <c r="T20" s="548"/>
      <c r="U20" s="585"/>
      <c r="V20" s="599"/>
      <c r="W20" s="604"/>
      <c r="X20" s="613"/>
      <c r="Y20" s="624">
        <f>MONTH('４（金銭出納簿・前年度）'!$A20)</f>
        <v>1</v>
      </c>
    </row>
    <row r="21" spans="1:25" s="382" customFormat="1" ht="30" customHeight="1">
      <c r="A21" s="394"/>
      <c r="B21" s="415"/>
      <c r="C21" s="438"/>
      <c r="D21" s="461"/>
      <c r="E21" s="475"/>
      <c r="F21" s="494"/>
      <c r="G21" s="494"/>
      <c r="H21" s="494"/>
      <c r="I21" s="494"/>
      <c r="J21" s="494"/>
      <c r="K21" s="494"/>
      <c r="L21" s="494"/>
      <c r="M21" s="494"/>
      <c r="N21" s="494"/>
      <c r="O21" s="494"/>
      <c r="P21" s="494"/>
      <c r="Q21" s="519"/>
      <c r="R21" s="684">
        <f t="shared" si="0"/>
        <v>0</v>
      </c>
      <c r="S21" s="548"/>
      <c r="T21" s="548"/>
      <c r="U21" s="585"/>
      <c r="V21" s="599"/>
      <c r="W21" s="604"/>
      <c r="X21" s="613"/>
      <c r="Y21" s="624">
        <f>MONTH('４（金銭出納簿・前年度）'!$A21)</f>
        <v>1</v>
      </c>
    </row>
    <row r="22" spans="1:25" s="382" customFormat="1" ht="30" customHeight="1">
      <c r="A22" s="394"/>
      <c r="B22" s="415"/>
      <c r="C22" s="438"/>
      <c r="D22" s="461"/>
      <c r="E22" s="475"/>
      <c r="F22" s="494"/>
      <c r="G22" s="494"/>
      <c r="H22" s="494"/>
      <c r="I22" s="494"/>
      <c r="J22" s="494"/>
      <c r="K22" s="494"/>
      <c r="L22" s="494"/>
      <c r="M22" s="494"/>
      <c r="N22" s="494"/>
      <c r="O22" s="494"/>
      <c r="P22" s="494"/>
      <c r="Q22" s="519"/>
      <c r="R22" s="684">
        <f t="shared" si="0"/>
        <v>0</v>
      </c>
      <c r="S22" s="548"/>
      <c r="T22" s="548"/>
      <c r="U22" s="585"/>
      <c r="V22" s="599"/>
      <c r="W22" s="604"/>
      <c r="X22" s="613"/>
      <c r="Y22" s="624">
        <f>MONTH('４（金銭出納簿・前年度）'!$A22)</f>
        <v>1</v>
      </c>
    </row>
    <row r="23" spans="1:25" s="382" customFormat="1" ht="30" customHeight="1">
      <c r="A23" s="394"/>
      <c r="B23" s="415"/>
      <c r="C23" s="438"/>
      <c r="D23" s="461"/>
      <c r="E23" s="475"/>
      <c r="F23" s="494"/>
      <c r="G23" s="494"/>
      <c r="H23" s="494"/>
      <c r="I23" s="494"/>
      <c r="J23" s="494"/>
      <c r="K23" s="494"/>
      <c r="L23" s="494"/>
      <c r="M23" s="494"/>
      <c r="N23" s="494"/>
      <c r="O23" s="494"/>
      <c r="P23" s="494"/>
      <c r="Q23" s="519"/>
      <c r="R23" s="684">
        <f t="shared" si="0"/>
        <v>0</v>
      </c>
      <c r="S23" s="548"/>
      <c r="T23" s="548"/>
      <c r="U23" s="585"/>
      <c r="V23" s="599"/>
      <c r="W23" s="604"/>
      <c r="X23" s="613"/>
      <c r="Y23" s="624">
        <f>MONTH('４（金銭出納簿・前年度）'!$A23)</f>
        <v>1</v>
      </c>
    </row>
    <row r="24" spans="1:25" s="382" customFormat="1" ht="30" customHeight="1">
      <c r="A24" s="394"/>
      <c r="B24" s="415"/>
      <c r="C24" s="438"/>
      <c r="D24" s="461"/>
      <c r="E24" s="475"/>
      <c r="F24" s="494"/>
      <c r="G24" s="494"/>
      <c r="H24" s="494"/>
      <c r="I24" s="494"/>
      <c r="J24" s="494"/>
      <c r="K24" s="494"/>
      <c r="L24" s="494"/>
      <c r="M24" s="494"/>
      <c r="N24" s="494"/>
      <c r="O24" s="494"/>
      <c r="P24" s="494"/>
      <c r="Q24" s="519"/>
      <c r="R24" s="684">
        <f t="shared" si="0"/>
        <v>0</v>
      </c>
      <c r="S24" s="548"/>
      <c r="T24" s="548"/>
      <c r="U24" s="585"/>
      <c r="V24" s="599"/>
      <c r="W24" s="604"/>
      <c r="X24" s="613"/>
      <c r="Y24" s="624">
        <f>MONTH('４（金銭出納簿・前年度）'!$A24)</f>
        <v>1</v>
      </c>
    </row>
    <row r="25" spans="1:25" s="382" customFormat="1" ht="30" customHeight="1">
      <c r="A25" s="394"/>
      <c r="B25" s="415"/>
      <c r="C25" s="438"/>
      <c r="D25" s="461"/>
      <c r="E25" s="475"/>
      <c r="F25" s="494"/>
      <c r="G25" s="494"/>
      <c r="H25" s="494"/>
      <c r="I25" s="494"/>
      <c r="J25" s="494"/>
      <c r="K25" s="494"/>
      <c r="L25" s="494"/>
      <c r="M25" s="494"/>
      <c r="N25" s="494"/>
      <c r="O25" s="494"/>
      <c r="P25" s="494"/>
      <c r="Q25" s="519"/>
      <c r="R25" s="684">
        <f t="shared" si="0"/>
        <v>0</v>
      </c>
      <c r="S25" s="548"/>
      <c r="T25" s="548"/>
      <c r="U25" s="585"/>
      <c r="V25" s="599"/>
      <c r="W25" s="604"/>
      <c r="X25" s="613"/>
      <c r="Y25" s="624">
        <f>MONTH('４（金銭出納簿・前年度）'!$A25)</f>
        <v>1</v>
      </c>
    </row>
    <row r="26" spans="1:25" s="382" customFormat="1" ht="30" customHeight="1">
      <c r="A26" s="394"/>
      <c r="B26" s="415"/>
      <c r="C26" s="438"/>
      <c r="D26" s="461"/>
      <c r="E26" s="475"/>
      <c r="F26" s="494"/>
      <c r="G26" s="494"/>
      <c r="H26" s="494"/>
      <c r="I26" s="494"/>
      <c r="J26" s="494"/>
      <c r="K26" s="494"/>
      <c r="L26" s="494"/>
      <c r="M26" s="494"/>
      <c r="N26" s="494"/>
      <c r="O26" s="494"/>
      <c r="P26" s="494"/>
      <c r="Q26" s="519"/>
      <c r="R26" s="684">
        <f t="shared" si="0"/>
        <v>0</v>
      </c>
      <c r="S26" s="548"/>
      <c r="T26" s="548"/>
      <c r="U26" s="585"/>
      <c r="V26" s="599"/>
      <c r="W26" s="604"/>
      <c r="X26" s="613"/>
      <c r="Y26" s="624">
        <f>MONTH('４（金銭出納簿・前年度）'!$A26)</f>
        <v>1</v>
      </c>
    </row>
    <row r="27" spans="1:25" s="382" customFormat="1" ht="30" customHeight="1">
      <c r="A27" s="394"/>
      <c r="B27" s="415"/>
      <c r="C27" s="438"/>
      <c r="D27" s="461"/>
      <c r="E27" s="475"/>
      <c r="F27" s="494"/>
      <c r="G27" s="494"/>
      <c r="H27" s="494"/>
      <c r="I27" s="494"/>
      <c r="J27" s="494"/>
      <c r="K27" s="494"/>
      <c r="L27" s="494"/>
      <c r="M27" s="494"/>
      <c r="N27" s="494"/>
      <c r="O27" s="494"/>
      <c r="P27" s="494"/>
      <c r="Q27" s="519"/>
      <c r="R27" s="684">
        <f t="shared" si="0"/>
        <v>0</v>
      </c>
      <c r="S27" s="548"/>
      <c r="T27" s="548"/>
      <c r="U27" s="585"/>
      <c r="V27" s="599"/>
      <c r="W27" s="604"/>
      <c r="X27" s="613"/>
      <c r="Y27" s="624">
        <f>MONTH('４（金銭出納簿・前年度）'!$A27)</f>
        <v>1</v>
      </c>
    </row>
    <row r="28" spans="1:25" s="382" customFormat="1" ht="30" customHeight="1">
      <c r="A28" s="394"/>
      <c r="B28" s="415"/>
      <c r="C28" s="438"/>
      <c r="D28" s="461"/>
      <c r="E28" s="475"/>
      <c r="F28" s="494"/>
      <c r="G28" s="494"/>
      <c r="H28" s="494"/>
      <c r="I28" s="494"/>
      <c r="J28" s="494"/>
      <c r="K28" s="494"/>
      <c r="L28" s="494"/>
      <c r="M28" s="494"/>
      <c r="N28" s="494"/>
      <c r="O28" s="494"/>
      <c r="P28" s="494"/>
      <c r="Q28" s="519"/>
      <c r="R28" s="684">
        <f t="shared" si="0"/>
        <v>0</v>
      </c>
      <c r="S28" s="548"/>
      <c r="T28" s="548"/>
      <c r="U28" s="585"/>
      <c r="V28" s="599"/>
      <c r="W28" s="604"/>
      <c r="X28" s="613"/>
      <c r="Y28" s="624">
        <f>MONTH('４（金銭出納簿・前年度）'!$A28)</f>
        <v>1</v>
      </c>
    </row>
    <row r="29" spans="1:25" s="382" customFormat="1" ht="30" customHeight="1">
      <c r="A29" s="395"/>
      <c r="B29" s="416"/>
      <c r="C29" s="439"/>
      <c r="D29" s="462"/>
      <c r="E29" s="476"/>
      <c r="F29" s="495"/>
      <c r="G29" s="495"/>
      <c r="H29" s="495"/>
      <c r="I29" s="495"/>
      <c r="J29" s="495"/>
      <c r="K29" s="495"/>
      <c r="L29" s="495"/>
      <c r="M29" s="495"/>
      <c r="N29" s="495"/>
      <c r="O29" s="495"/>
      <c r="P29" s="495"/>
      <c r="Q29" s="520"/>
      <c r="R29" s="685">
        <f t="shared" si="0"/>
        <v>0</v>
      </c>
      <c r="S29" s="549"/>
      <c r="T29" s="549"/>
      <c r="U29" s="586"/>
      <c r="V29" s="600"/>
      <c r="W29" s="605"/>
      <c r="X29" s="614"/>
      <c r="Y29" s="709">
        <f>MONTH('４（金銭出納簿・前年度）'!$A29)</f>
        <v>1</v>
      </c>
    </row>
    <row r="30" spans="1:25" s="382" customFormat="1" ht="30" customHeight="1">
      <c r="A30" s="634" t="s">
        <v>2</v>
      </c>
      <c r="B30" s="644"/>
      <c r="C30" s="652">
        <f t="shared" ref="C30:Q30" si="1">SUM(C10:C29)</f>
        <v>0</v>
      </c>
      <c r="D30" s="652">
        <f t="shared" si="1"/>
        <v>0</v>
      </c>
      <c r="E30" s="663">
        <f t="shared" si="1"/>
        <v>0</v>
      </c>
      <c r="F30" s="669">
        <f t="shared" si="1"/>
        <v>0</v>
      </c>
      <c r="G30" s="669">
        <f t="shared" si="1"/>
        <v>0</v>
      </c>
      <c r="H30" s="669">
        <f t="shared" si="1"/>
        <v>0</v>
      </c>
      <c r="I30" s="669">
        <f t="shared" si="1"/>
        <v>0</v>
      </c>
      <c r="J30" s="669">
        <f t="shared" si="1"/>
        <v>0</v>
      </c>
      <c r="K30" s="669">
        <f t="shared" si="1"/>
        <v>0</v>
      </c>
      <c r="L30" s="669">
        <f t="shared" si="1"/>
        <v>0</v>
      </c>
      <c r="M30" s="669">
        <f t="shared" si="1"/>
        <v>0</v>
      </c>
      <c r="N30" s="669">
        <f t="shared" si="1"/>
        <v>0</v>
      </c>
      <c r="O30" s="669">
        <f t="shared" si="1"/>
        <v>0</v>
      </c>
      <c r="P30" s="669">
        <f t="shared" si="1"/>
        <v>0</v>
      </c>
      <c r="Q30" s="680">
        <f t="shared" si="1"/>
        <v>0</v>
      </c>
      <c r="R30" s="686"/>
      <c r="S30" s="690"/>
      <c r="T30" s="697"/>
      <c r="U30" s="587"/>
      <c r="V30" s="601"/>
      <c r="W30" s="606"/>
      <c r="X30" s="615"/>
      <c r="Y30" s="606"/>
    </row>
    <row r="31" spans="1:25" ht="30" customHeight="1">
      <c r="U31" s="703"/>
      <c r="V31" s="703"/>
      <c r="W31" s="703"/>
      <c r="X31" s="703"/>
      <c r="Y31" s="710"/>
    </row>
    <row r="32" spans="1:25" ht="23.4">
      <c r="A32" s="635" t="s">
        <v>62</v>
      </c>
      <c r="B32" s="635"/>
      <c r="C32" s="635"/>
      <c r="U32" s="703"/>
      <c r="V32" s="703"/>
      <c r="W32" s="703"/>
      <c r="X32" s="703"/>
      <c r="Y32" s="710"/>
    </row>
    <row r="33" spans="1:25" s="628" customFormat="1" ht="19.2">
      <c r="A33" s="636" t="s">
        <v>301</v>
      </c>
      <c r="C33" s="636"/>
      <c r="D33" s="659"/>
      <c r="E33" s="659"/>
      <c r="F33" s="659"/>
      <c r="S33" s="552"/>
      <c r="T33" s="552"/>
      <c r="U33" s="588"/>
      <c r="V33" s="588"/>
      <c r="W33" s="588"/>
      <c r="X33" s="588"/>
      <c r="Y33" s="710"/>
    </row>
    <row r="34" spans="1:25" s="628" customFormat="1" ht="22.5" customHeight="1">
      <c r="A34" s="636" t="s">
        <v>128</v>
      </c>
      <c r="C34" s="636"/>
      <c r="D34" s="659"/>
      <c r="E34" s="659"/>
      <c r="F34" s="659"/>
      <c r="S34" s="552"/>
      <c r="T34" s="552"/>
      <c r="U34" s="588"/>
      <c r="V34" s="588"/>
      <c r="W34" s="588"/>
      <c r="X34" s="588"/>
      <c r="Y34" s="710"/>
    </row>
    <row r="35" spans="1:25" s="628" customFormat="1" ht="18.75" customHeight="1">
      <c r="A35" s="399" t="s">
        <v>71</v>
      </c>
      <c r="B35" s="399"/>
      <c r="C35" s="399"/>
      <c r="D35" s="399"/>
      <c r="E35" s="399"/>
      <c r="F35" s="399"/>
      <c r="G35" s="399"/>
      <c r="H35" s="399"/>
      <c r="I35" s="399"/>
      <c r="J35" s="399"/>
      <c r="K35" s="399"/>
      <c r="L35" s="399"/>
      <c r="M35" s="399"/>
      <c r="N35" s="399"/>
      <c r="O35" s="399"/>
      <c r="P35" s="399"/>
      <c r="Q35" s="399"/>
      <c r="R35" s="399"/>
      <c r="S35" s="399"/>
      <c r="T35" s="399"/>
      <c r="U35" s="589"/>
      <c r="V35" s="588"/>
      <c r="W35" s="588"/>
      <c r="X35" s="588"/>
      <c r="Y35" s="710"/>
    </row>
    <row r="36" spans="1:25" s="628" customFormat="1" ht="24.75" customHeight="1">
      <c r="A36" s="399"/>
      <c r="B36" s="399"/>
      <c r="C36" s="399"/>
      <c r="D36" s="399"/>
      <c r="E36" s="399"/>
      <c r="F36" s="399"/>
      <c r="G36" s="399"/>
      <c r="H36" s="399"/>
      <c r="I36" s="399"/>
      <c r="J36" s="399"/>
      <c r="K36" s="399"/>
      <c r="L36" s="399"/>
      <c r="M36" s="399"/>
      <c r="N36" s="399"/>
      <c r="O36" s="399"/>
      <c r="P36" s="399"/>
      <c r="Q36" s="399"/>
      <c r="R36" s="399"/>
      <c r="S36" s="399"/>
      <c r="T36" s="399"/>
      <c r="U36" s="589"/>
      <c r="V36" s="588"/>
      <c r="W36" s="588"/>
      <c r="X36" s="588"/>
      <c r="Y36" s="710"/>
    </row>
    <row r="37" spans="1:25" s="628" customFormat="1" ht="19.2">
      <c r="A37" s="400"/>
      <c r="B37" s="400"/>
      <c r="C37" s="400"/>
      <c r="D37" s="400"/>
      <c r="E37" s="400"/>
      <c r="F37" s="400"/>
      <c r="G37" s="400"/>
      <c r="H37" s="400"/>
      <c r="I37" s="400"/>
      <c r="J37" s="400"/>
      <c r="K37" s="400"/>
      <c r="L37" s="400"/>
      <c r="M37" s="400"/>
      <c r="N37" s="400"/>
      <c r="O37" s="400"/>
      <c r="P37" s="400"/>
      <c r="Q37" s="400"/>
      <c r="R37" s="400"/>
      <c r="S37" s="552"/>
      <c r="T37" s="552"/>
      <c r="U37" s="588"/>
      <c r="V37" s="588"/>
      <c r="W37" s="588"/>
      <c r="X37" s="588"/>
      <c r="Y37" s="710"/>
    </row>
    <row r="38" spans="1:25" s="628" customFormat="1" ht="19.2">
      <c r="A38" s="400"/>
      <c r="B38" s="400"/>
      <c r="C38" s="400"/>
      <c r="D38" s="400"/>
      <c r="E38" s="400"/>
      <c r="F38" s="400"/>
      <c r="G38" s="400"/>
      <c r="H38" s="400"/>
      <c r="I38" s="400"/>
      <c r="J38" s="400"/>
      <c r="K38" s="400"/>
      <c r="L38" s="400"/>
      <c r="M38" s="400"/>
      <c r="N38" s="400"/>
      <c r="O38" s="400"/>
      <c r="P38" s="400"/>
      <c r="Q38" s="400"/>
      <c r="R38" s="400"/>
      <c r="S38" s="552"/>
      <c r="T38" s="552"/>
      <c r="U38" s="588"/>
      <c r="V38" s="588"/>
      <c r="W38" s="588"/>
      <c r="X38" s="588"/>
      <c r="Y38" s="710"/>
    </row>
    <row r="39" spans="1:25" ht="23.25" customHeight="1">
      <c r="B39" s="400" t="s">
        <v>75</v>
      </c>
      <c r="U39" s="588"/>
      <c r="V39" s="588"/>
      <c r="W39" s="588"/>
      <c r="X39" s="588"/>
      <c r="Y39" s="710"/>
    </row>
    <row r="40" spans="1:25" ht="20.100000000000001" customHeight="1">
      <c r="B40" s="645"/>
      <c r="C40" s="653" t="s">
        <v>76</v>
      </c>
      <c r="D40" s="653"/>
      <c r="E40" s="653" t="s">
        <v>30</v>
      </c>
      <c r="F40" s="653"/>
      <c r="G40" s="653"/>
      <c r="H40" s="653"/>
      <c r="I40" s="653"/>
      <c r="J40" s="671" t="s">
        <v>77</v>
      </c>
      <c r="K40" s="674"/>
      <c r="L40" s="674"/>
      <c r="M40" s="674"/>
      <c r="N40" s="674"/>
      <c r="O40" s="674"/>
      <c r="P40" s="674"/>
      <c r="Q40" s="674"/>
      <c r="R40" s="674"/>
      <c r="S40" s="691"/>
      <c r="T40" s="698"/>
      <c r="U40" s="703"/>
      <c r="V40" s="703"/>
      <c r="W40" s="703"/>
      <c r="X40" s="703"/>
      <c r="Y40" s="710"/>
    </row>
    <row r="41" spans="1:25" s="629" customFormat="1" ht="19.5" customHeight="1">
      <c r="A41" s="637"/>
      <c r="B41" s="646" t="s">
        <v>6</v>
      </c>
      <c r="C41" s="654" t="s">
        <v>61</v>
      </c>
      <c r="D41" s="654"/>
      <c r="E41" s="664" t="s">
        <v>83</v>
      </c>
      <c r="F41" s="664"/>
      <c r="G41" s="664"/>
      <c r="H41" s="664"/>
      <c r="I41" s="664"/>
      <c r="J41" s="672" t="s">
        <v>66</v>
      </c>
      <c r="K41" s="675"/>
      <c r="L41" s="675"/>
      <c r="M41" s="675"/>
      <c r="N41" s="675"/>
      <c r="O41" s="675"/>
      <c r="P41" s="675"/>
      <c r="Q41" s="675"/>
      <c r="R41" s="675"/>
      <c r="S41" s="692"/>
      <c r="T41" s="699"/>
      <c r="U41" s="703"/>
      <c r="V41" s="703"/>
      <c r="W41" s="703"/>
      <c r="X41" s="703"/>
      <c r="Y41" s="703"/>
    </row>
    <row r="42" spans="1:25" s="629" customFormat="1" ht="18.75" customHeight="1">
      <c r="A42" s="637"/>
      <c r="B42" s="646" t="s">
        <v>84</v>
      </c>
      <c r="C42" s="654" t="s">
        <v>34</v>
      </c>
      <c r="D42" s="654"/>
      <c r="E42" s="664" t="s">
        <v>53</v>
      </c>
      <c r="F42" s="664"/>
      <c r="G42" s="664"/>
      <c r="H42" s="664"/>
      <c r="I42" s="664"/>
      <c r="J42" s="672" t="s">
        <v>85</v>
      </c>
      <c r="K42" s="675"/>
      <c r="L42" s="675"/>
      <c r="M42" s="675"/>
      <c r="N42" s="675"/>
      <c r="O42" s="675"/>
      <c r="P42" s="675"/>
      <c r="Q42" s="675"/>
      <c r="R42" s="675"/>
      <c r="S42" s="692"/>
      <c r="T42" s="699"/>
      <c r="U42" s="590"/>
      <c r="V42" s="590"/>
      <c r="W42" s="590"/>
      <c r="X42" s="590"/>
      <c r="Y42" s="557"/>
    </row>
    <row r="43" spans="1:25" s="629" customFormat="1" ht="16.2">
      <c r="A43" s="637"/>
      <c r="B43" s="646"/>
      <c r="C43" s="654" t="s">
        <v>10</v>
      </c>
      <c r="D43" s="654"/>
      <c r="E43" s="664" t="s">
        <v>88</v>
      </c>
      <c r="F43" s="664"/>
      <c r="G43" s="664"/>
      <c r="H43" s="664"/>
      <c r="I43" s="664"/>
      <c r="J43" s="672" t="s">
        <v>416</v>
      </c>
      <c r="K43" s="675"/>
      <c r="L43" s="675"/>
      <c r="M43" s="675"/>
      <c r="N43" s="675"/>
      <c r="O43" s="675"/>
      <c r="P43" s="675"/>
      <c r="Q43" s="675"/>
      <c r="R43" s="675"/>
      <c r="S43" s="692"/>
      <c r="T43" s="699"/>
      <c r="U43" s="590"/>
      <c r="V43" s="590"/>
      <c r="W43" s="590"/>
      <c r="X43" s="590"/>
      <c r="Y43" s="557"/>
    </row>
    <row r="44" spans="1:25" s="629" customFormat="1" ht="16.2">
      <c r="A44" s="637"/>
      <c r="B44" s="646"/>
      <c r="C44" s="654" t="s">
        <v>35</v>
      </c>
      <c r="D44" s="654"/>
      <c r="E44" s="664" t="s">
        <v>419</v>
      </c>
      <c r="F44" s="664"/>
      <c r="G44" s="664"/>
      <c r="H44" s="664"/>
      <c r="I44" s="664"/>
      <c r="J44" s="672" t="s">
        <v>421</v>
      </c>
      <c r="K44" s="675"/>
      <c r="L44" s="675"/>
      <c r="M44" s="675"/>
      <c r="N44" s="675"/>
      <c r="O44" s="675"/>
      <c r="P44" s="675"/>
      <c r="Q44" s="675"/>
      <c r="R44" s="675"/>
      <c r="S44" s="692"/>
      <c r="T44" s="699"/>
      <c r="U44" s="590"/>
      <c r="V44" s="590"/>
      <c r="W44" s="590"/>
      <c r="X44" s="590"/>
      <c r="Y44" s="557"/>
    </row>
    <row r="45" spans="1:25" s="629" customFormat="1" ht="16.2">
      <c r="A45" s="637"/>
      <c r="B45" s="646"/>
      <c r="C45" s="654" t="s">
        <v>490</v>
      </c>
      <c r="D45" s="654"/>
      <c r="E45" s="664" t="s">
        <v>89</v>
      </c>
      <c r="F45" s="664"/>
      <c r="G45" s="664"/>
      <c r="H45" s="664"/>
      <c r="I45" s="664"/>
      <c r="J45" s="672" t="s">
        <v>392</v>
      </c>
      <c r="K45" s="675"/>
      <c r="L45" s="675"/>
      <c r="M45" s="675"/>
      <c r="N45" s="675"/>
      <c r="O45" s="675"/>
      <c r="P45" s="675"/>
      <c r="Q45" s="675"/>
      <c r="R45" s="675"/>
      <c r="S45" s="692"/>
      <c r="T45" s="699"/>
      <c r="U45" s="590"/>
      <c r="V45" s="590"/>
      <c r="W45" s="590"/>
      <c r="X45" s="590"/>
      <c r="Y45" s="557"/>
    </row>
    <row r="46" spans="1:25" s="629" customFormat="1" ht="16.2">
      <c r="A46" s="637"/>
      <c r="B46" s="646"/>
      <c r="C46" s="654" t="s">
        <v>19</v>
      </c>
      <c r="D46" s="654"/>
      <c r="E46" s="664" t="s">
        <v>91</v>
      </c>
      <c r="F46" s="664"/>
      <c r="G46" s="664"/>
      <c r="H46" s="664"/>
      <c r="I46" s="664"/>
      <c r="J46" s="672" t="s">
        <v>293</v>
      </c>
      <c r="K46" s="675"/>
      <c r="L46" s="675"/>
      <c r="M46" s="675"/>
      <c r="N46" s="675"/>
      <c r="O46" s="675"/>
      <c r="P46" s="675"/>
      <c r="Q46" s="675"/>
      <c r="R46" s="675"/>
      <c r="S46" s="692"/>
      <c r="T46" s="699"/>
      <c r="U46" s="590"/>
      <c r="V46" s="590"/>
      <c r="W46" s="590"/>
      <c r="X46" s="590"/>
      <c r="Y46" s="557"/>
    </row>
    <row r="47" spans="1:25" s="629" customFormat="1" ht="16.2">
      <c r="A47" s="637"/>
      <c r="B47" s="646"/>
      <c r="C47" s="654" t="s">
        <v>94</v>
      </c>
      <c r="D47" s="654"/>
      <c r="E47" s="664" t="s">
        <v>96</v>
      </c>
      <c r="F47" s="664"/>
      <c r="G47" s="664"/>
      <c r="H47" s="664"/>
      <c r="I47" s="664"/>
      <c r="J47" s="672" t="s">
        <v>80</v>
      </c>
      <c r="K47" s="675"/>
      <c r="L47" s="675"/>
      <c r="M47" s="675"/>
      <c r="N47" s="675"/>
      <c r="O47" s="675"/>
      <c r="P47" s="675"/>
      <c r="Q47" s="675"/>
      <c r="R47" s="675"/>
      <c r="S47" s="692"/>
      <c r="T47" s="699"/>
      <c r="U47" s="590"/>
      <c r="V47" s="590"/>
      <c r="W47" s="590"/>
      <c r="X47" s="590"/>
      <c r="Y47" s="557"/>
    </row>
    <row r="48" spans="1:25" s="629" customFormat="1" ht="16.2">
      <c r="A48" s="637"/>
      <c r="B48" s="646"/>
      <c r="C48" s="654" t="s">
        <v>101</v>
      </c>
      <c r="D48" s="654"/>
      <c r="E48" s="664" t="s">
        <v>68</v>
      </c>
      <c r="F48" s="664"/>
      <c r="G48" s="664"/>
      <c r="H48" s="664"/>
      <c r="I48" s="664"/>
      <c r="J48" s="672" t="s">
        <v>378</v>
      </c>
      <c r="K48" s="675"/>
      <c r="L48" s="675"/>
      <c r="M48" s="675"/>
      <c r="N48" s="675"/>
      <c r="O48" s="675"/>
      <c r="P48" s="675"/>
      <c r="Q48" s="675"/>
      <c r="R48" s="675"/>
      <c r="S48" s="692"/>
      <c r="T48" s="699"/>
      <c r="U48" s="590"/>
      <c r="V48" s="590"/>
      <c r="W48" s="590"/>
      <c r="X48" s="590"/>
      <c r="Y48" s="557"/>
    </row>
    <row r="49" spans="1:25" s="629" customFormat="1" ht="16.2">
      <c r="A49" s="637"/>
      <c r="B49" s="646"/>
      <c r="C49" s="654" t="s">
        <v>156</v>
      </c>
      <c r="D49" s="654"/>
      <c r="E49" s="664" t="s">
        <v>489</v>
      </c>
      <c r="F49" s="664"/>
      <c r="G49" s="664"/>
      <c r="H49" s="664"/>
      <c r="I49" s="664"/>
      <c r="J49" s="673" t="s">
        <v>399</v>
      </c>
      <c r="K49" s="676"/>
      <c r="L49" s="676"/>
      <c r="M49" s="676"/>
      <c r="N49" s="676"/>
      <c r="O49" s="676"/>
      <c r="P49" s="676"/>
      <c r="Q49" s="676"/>
      <c r="R49" s="676"/>
      <c r="S49" s="693"/>
      <c r="T49" s="700"/>
      <c r="U49" s="590"/>
      <c r="V49" s="590"/>
      <c r="W49" s="590"/>
      <c r="X49" s="590"/>
      <c r="Y49" s="557"/>
    </row>
    <row r="50" spans="1:25" s="629" customFormat="1" ht="16.2">
      <c r="A50" s="637"/>
      <c r="B50" s="646"/>
      <c r="C50" s="654" t="s">
        <v>107</v>
      </c>
      <c r="D50" s="654"/>
      <c r="E50" s="664" t="s">
        <v>22</v>
      </c>
      <c r="F50" s="664"/>
      <c r="G50" s="664"/>
      <c r="H50" s="664"/>
      <c r="I50" s="664"/>
      <c r="J50" s="672" t="s">
        <v>99</v>
      </c>
      <c r="K50" s="675"/>
      <c r="L50" s="675"/>
      <c r="M50" s="675"/>
      <c r="N50" s="675"/>
      <c r="O50" s="675"/>
      <c r="P50" s="675"/>
      <c r="Q50" s="675"/>
      <c r="R50" s="675"/>
      <c r="S50" s="692"/>
      <c r="T50" s="699"/>
      <c r="U50" s="590"/>
      <c r="V50" s="590"/>
      <c r="W50" s="590"/>
      <c r="X50" s="590"/>
      <c r="Y50" s="557"/>
    </row>
    <row r="51" spans="1:25" s="629" customFormat="1" ht="16.2">
      <c r="A51" s="637"/>
      <c r="B51" s="646"/>
      <c r="C51" s="654" t="s">
        <v>412</v>
      </c>
      <c r="D51" s="654"/>
      <c r="E51" s="664" t="s">
        <v>413</v>
      </c>
      <c r="F51" s="664"/>
      <c r="G51" s="664"/>
      <c r="H51" s="664"/>
      <c r="I51" s="664"/>
      <c r="J51" s="672" t="s">
        <v>415</v>
      </c>
      <c r="K51" s="675"/>
      <c r="L51" s="675"/>
      <c r="M51" s="675"/>
      <c r="N51" s="675"/>
      <c r="O51" s="675"/>
      <c r="P51" s="675"/>
      <c r="Q51" s="675"/>
      <c r="R51" s="675"/>
      <c r="S51" s="692"/>
      <c r="T51" s="699"/>
      <c r="U51" s="590"/>
      <c r="V51" s="590"/>
      <c r="W51" s="590"/>
      <c r="X51" s="590"/>
      <c r="Y51" s="557"/>
    </row>
    <row r="52" spans="1:25" s="629" customFormat="1" ht="16.2">
      <c r="A52" s="637"/>
      <c r="B52" s="646"/>
      <c r="C52" s="654" t="s">
        <v>166</v>
      </c>
      <c r="D52" s="654"/>
      <c r="E52" s="664" t="s">
        <v>271</v>
      </c>
      <c r="F52" s="664"/>
      <c r="G52" s="664"/>
      <c r="H52" s="664"/>
      <c r="I52" s="664"/>
      <c r="J52" s="672"/>
      <c r="K52" s="675"/>
      <c r="L52" s="675"/>
      <c r="M52" s="675"/>
      <c r="N52" s="675"/>
      <c r="O52" s="675"/>
      <c r="P52" s="675"/>
      <c r="Q52" s="675"/>
      <c r="R52" s="675"/>
      <c r="S52" s="692"/>
      <c r="T52" s="699"/>
      <c r="U52" s="590"/>
      <c r="V52" s="590"/>
      <c r="W52" s="590"/>
      <c r="X52" s="590"/>
      <c r="Y52" s="557"/>
    </row>
    <row r="53" spans="1:25" s="629" customFormat="1" ht="16.2">
      <c r="A53" s="637"/>
      <c r="B53" s="646"/>
      <c r="C53" s="654" t="s">
        <v>408</v>
      </c>
      <c r="D53" s="654"/>
      <c r="E53" s="664" t="s">
        <v>262</v>
      </c>
      <c r="F53" s="664"/>
      <c r="G53" s="664"/>
      <c r="H53" s="664"/>
      <c r="I53" s="664"/>
      <c r="J53" s="672" t="s">
        <v>422</v>
      </c>
      <c r="K53" s="675"/>
      <c r="L53" s="675"/>
      <c r="M53" s="675"/>
      <c r="N53" s="675"/>
      <c r="O53" s="675"/>
      <c r="P53" s="675"/>
      <c r="Q53" s="675"/>
      <c r="R53" s="675"/>
      <c r="S53" s="692"/>
      <c r="T53" s="699"/>
      <c r="U53" s="590"/>
      <c r="V53" s="590"/>
      <c r="W53" s="590"/>
      <c r="X53" s="590"/>
      <c r="Y53" s="557"/>
    </row>
    <row r="54" spans="1:25" s="629" customFormat="1" ht="16.2">
      <c r="A54" s="637"/>
      <c r="B54" s="646"/>
      <c r="C54" s="654" t="s">
        <v>169</v>
      </c>
      <c r="D54" s="654"/>
      <c r="E54" s="664" t="s">
        <v>423</v>
      </c>
      <c r="F54" s="664"/>
      <c r="G54" s="664"/>
      <c r="H54" s="664"/>
      <c r="I54" s="664"/>
      <c r="J54" s="672" t="s">
        <v>425</v>
      </c>
      <c r="K54" s="675"/>
      <c r="L54" s="675"/>
      <c r="M54" s="675"/>
      <c r="N54" s="675"/>
      <c r="O54" s="675"/>
      <c r="P54" s="675"/>
      <c r="Q54" s="675"/>
      <c r="R54" s="675"/>
      <c r="S54" s="692"/>
      <c r="T54" s="699"/>
      <c r="U54" s="590"/>
      <c r="V54" s="590"/>
      <c r="W54" s="590"/>
      <c r="X54" s="590"/>
      <c r="Y54" s="557"/>
    </row>
    <row r="55" spans="1:25" s="629" customFormat="1" ht="19.5" customHeight="1">
      <c r="A55" s="637"/>
      <c r="B55" s="646"/>
      <c r="C55" s="654" t="s">
        <v>24</v>
      </c>
      <c r="D55" s="654"/>
      <c r="E55" s="664" t="s">
        <v>430</v>
      </c>
      <c r="F55" s="664"/>
      <c r="G55" s="664"/>
      <c r="H55" s="664"/>
      <c r="I55" s="664"/>
      <c r="J55" s="673" t="s">
        <v>29</v>
      </c>
      <c r="K55" s="676"/>
      <c r="L55" s="676"/>
      <c r="M55" s="676"/>
      <c r="N55" s="676"/>
      <c r="O55" s="676"/>
      <c r="P55" s="676"/>
      <c r="Q55" s="676"/>
      <c r="R55" s="676"/>
      <c r="S55" s="693"/>
      <c r="T55" s="700"/>
      <c r="U55" s="590"/>
      <c r="V55" s="590"/>
      <c r="W55" s="590"/>
      <c r="X55" s="590"/>
      <c r="Y55" s="557"/>
    </row>
    <row r="56" spans="1:25" s="629" customFormat="1" ht="14.4">
      <c r="A56" s="637"/>
      <c r="B56" s="637"/>
      <c r="S56" s="694"/>
      <c r="T56" s="694"/>
      <c r="U56" s="590"/>
      <c r="V56" s="590"/>
      <c r="W56" s="590"/>
      <c r="X56" s="590"/>
      <c r="Y56" s="557"/>
    </row>
    <row r="57" spans="1:25" ht="33" customHeight="1">
      <c r="U57" s="590"/>
      <c r="V57" s="590"/>
      <c r="W57" s="590"/>
      <c r="X57" s="590"/>
      <c r="Y57" s="557"/>
    </row>
    <row r="58" spans="1:25" ht="33" customHeight="1">
      <c r="B58" s="420"/>
      <c r="C58" s="444" t="s">
        <v>708</v>
      </c>
      <c r="D58" s="464" t="s">
        <v>25</v>
      </c>
      <c r="E58" s="479"/>
      <c r="F58" s="479"/>
      <c r="G58" s="479"/>
      <c r="H58" s="479"/>
      <c r="I58" s="479"/>
      <c r="J58" s="479"/>
      <c r="K58" s="479"/>
      <c r="L58" s="479"/>
      <c r="M58" s="479"/>
      <c r="N58" s="479"/>
      <c r="O58" s="479"/>
      <c r="P58" s="479"/>
      <c r="Q58" s="522"/>
      <c r="U58" s="703"/>
      <c r="V58" s="703"/>
      <c r="W58" s="703"/>
      <c r="X58" s="703"/>
      <c r="Y58" s="703"/>
    </row>
    <row r="59" spans="1:25" ht="33" customHeight="1">
      <c r="B59" s="421"/>
      <c r="C59" s="432"/>
      <c r="D59" s="431" t="s">
        <v>47</v>
      </c>
      <c r="E59" s="458" t="s">
        <v>125</v>
      </c>
      <c r="F59" s="469"/>
      <c r="G59" s="469"/>
      <c r="H59" s="469"/>
      <c r="I59" s="469"/>
      <c r="J59" s="469"/>
      <c r="K59" s="469"/>
      <c r="L59" s="469"/>
      <c r="M59" s="469"/>
      <c r="N59" s="469"/>
      <c r="O59" s="469"/>
      <c r="P59" s="469"/>
      <c r="Q59" s="523"/>
      <c r="U59" s="703"/>
      <c r="V59" s="703"/>
      <c r="W59" s="703"/>
      <c r="X59" s="703"/>
      <c r="Y59" s="703"/>
    </row>
    <row r="60" spans="1:25" ht="81.75">
      <c r="B60" s="422"/>
      <c r="C60" s="445"/>
      <c r="D60" s="445"/>
      <c r="E60" s="480" t="s">
        <v>551</v>
      </c>
      <c r="F60" s="497" t="s">
        <v>552</v>
      </c>
      <c r="G60" s="497" t="s">
        <v>553</v>
      </c>
      <c r="H60" s="497" t="s">
        <v>436</v>
      </c>
      <c r="I60" s="497" t="s">
        <v>120</v>
      </c>
      <c r="J60" s="497" t="s">
        <v>205</v>
      </c>
      <c r="K60" s="497" t="s">
        <v>554</v>
      </c>
      <c r="L60" s="497" t="s">
        <v>499</v>
      </c>
      <c r="M60" s="497" t="s">
        <v>556</v>
      </c>
      <c r="N60" s="497" t="s">
        <v>352</v>
      </c>
      <c r="O60" s="497" t="s">
        <v>451</v>
      </c>
      <c r="P60" s="497" t="s">
        <v>559</v>
      </c>
      <c r="Q60" s="524" t="s">
        <v>561</v>
      </c>
    </row>
    <row r="61" spans="1:25" ht="33" customHeight="1">
      <c r="A61" s="638" t="s">
        <v>712</v>
      </c>
      <c r="B61" s="423" t="s">
        <v>69</v>
      </c>
      <c r="C61" s="446">
        <f>SUMIFS($C$9:$C$29,$Y$9:$Y$29,"&gt;=4")</f>
        <v>0</v>
      </c>
      <c r="D61" s="446">
        <f>SUMIFS($D$9:$D$29,$Y$9:$Y$29,"&gt;=4")</f>
        <v>0</v>
      </c>
      <c r="E61" s="481">
        <f>SUMIFS($E$9:$E$29,$Y$9:$Y$29,"&gt;=4")</f>
        <v>0</v>
      </c>
      <c r="F61" s="498">
        <f>SUMIFS($F$9:$F$29,$Y$9:$Y$29,"&gt;=4")</f>
        <v>0</v>
      </c>
      <c r="G61" s="498">
        <f>SUMIFS($G$9:$G$29,$Y$9:$Y$29,"&gt;=4")</f>
        <v>0</v>
      </c>
      <c r="H61" s="498">
        <f>SUMIFS($H$9:$H$29,$Y$9:$Y$29,"&gt;=4")</f>
        <v>0</v>
      </c>
      <c r="I61" s="498">
        <f>SUMIFS($I$9:$I$29,$Y$9:$Y$29,"&gt;=4")</f>
        <v>0</v>
      </c>
      <c r="J61" s="498">
        <f>SUMIFS($J$9:$J$29,$Y$9:$Y$29,"&gt;=4")</f>
        <v>0</v>
      </c>
      <c r="K61" s="498">
        <f>SUMIFS($K$9:$K$29,$Y$9:$Y$29,"&gt;=4")</f>
        <v>0</v>
      </c>
      <c r="L61" s="498">
        <f>SUMIFS($L$9:$L$29,$Y$9:$Y$29,"&gt;=4")</f>
        <v>0</v>
      </c>
      <c r="M61" s="498">
        <f>SUMIFS($M$9:$M$29,$Y$9:$Y$29,"&gt;=4")</f>
        <v>0</v>
      </c>
      <c r="N61" s="498">
        <f>SUMIFS($N$9:$N$29,$Y$9:$Y$29,"&gt;=4")</f>
        <v>0</v>
      </c>
      <c r="O61" s="498">
        <f>SUMIFS($O$9:$O$29,$Y$9:$Y$29,"&gt;=4")</f>
        <v>0</v>
      </c>
      <c r="P61" s="498">
        <f>SUMIFS($P$9:$P$29,$Y$9:$Y$29,"&gt;=4")</f>
        <v>0</v>
      </c>
      <c r="Q61" s="525">
        <f>SUMIFS($Q$9:$Q$29,$Y$9:$Y$29,"&gt;=4")</f>
        <v>0</v>
      </c>
    </row>
    <row r="62" spans="1:25" ht="33" customHeight="1">
      <c r="A62" s="639" t="s">
        <v>688</v>
      </c>
      <c r="B62" s="424" t="s">
        <v>580</v>
      </c>
      <c r="C62" s="447">
        <f>SUMIFS($C$9:$C$29,$Y$9:$Y$29,"&lt;=3")</f>
        <v>0</v>
      </c>
      <c r="D62" s="447">
        <f>SUMIFS($D$9:$D$29,$Y$9:$Y$29,"&lt;=3")</f>
        <v>0</v>
      </c>
      <c r="E62" s="482">
        <f>SUMIFS($E$9:$E$29,$Y$9:$Y$29,"&lt;=3")</f>
        <v>0</v>
      </c>
      <c r="F62" s="499">
        <f>SUMIFS($F$9:$F$29,$Y$9:$Y$29,"&lt;=3")</f>
        <v>0</v>
      </c>
      <c r="G62" s="499">
        <f>SUMIFS($G$9:$G$29,$Y$9:$Y$29,"&lt;=3")</f>
        <v>0</v>
      </c>
      <c r="H62" s="499">
        <f>SUMIFS($H$9:$H$29,$Y$9:$Y$29,"&lt;=3")</f>
        <v>0</v>
      </c>
      <c r="I62" s="499">
        <f>SUMIFS($I$9:$I$29,$Y$9:$Y$29,"&lt;=3")</f>
        <v>0</v>
      </c>
      <c r="J62" s="499">
        <f>SUMIFS($J$9:$J$29,$Y$9:$Y$29,"&lt;=3")</f>
        <v>0</v>
      </c>
      <c r="K62" s="499">
        <f>SUMIFS($K$9:$K$29,$Y$9:$Y$29,"&lt;=3")</f>
        <v>0</v>
      </c>
      <c r="L62" s="499">
        <f>SUMIFS($L$9:$L$29,$Y$9:$Y$29,"&lt;=3")</f>
        <v>0</v>
      </c>
      <c r="M62" s="499">
        <f>SUMIFS($M$9:$M$29,$Y$9:$Y$29,"&lt;=3")</f>
        <v>0</v>
      </c>
      <c r="N62" s="499">
        <f>SUMIFS($N$9:$N$29,$Y$9:$Y$29,"&lt;=3")</f>
        <v>0</v>
      </c>
      <c r="O62" s="499">
        <f>SUMIFS($O$9:$O$29,$Y$9:$Y$29,"&lt;=3")</f>
        <v>0</v>
      </c>
      <c r="P62" s="499">
        <f>SUMIFS($P$9:$P$29,$Y$9:$Y$29,"&lt;=3")</f>
        <v>0</v>
      </c>
      <c r="Q62" s="526">
        <f>SUMIFS($Q$9:$Q$29,$Y$9:$Y$29,"&lt;=3")</f>
        <v>0</v>
      </c>
    </row>
    <row r="63" spans="1:25" ht="33" customHeight="1">
      <c r="B63" s="441"/>
    </row>
    <row r="64" spans="1:25" ht="33" customHeight="1">
      <c r="B64" s="441"/>
    </row>
    <row r="65" spans="3:25" s="401" customFormat="1" ht="33" customHeight="1">
      <c r="S65" s="638"/>
      <c r="T65" s="638"/>
      <c r="U65" s="377"/>
      <c r="V65" s="377"/>
      <c r="W65" s="377"/>
      <c r="X65" s="377"/>
      <c r="Y65" s="376"/>
    </row>
    <row r="66" spans="3:25" s="401" customFormat="1" ht="33" customHeight="1">
      <c r="S66" s="638"/>
      <c r="T66" s="638"/>
      <c r="U66" s="616"/>
      <c r="V66" s="377"/>
      <c r="W66" s="377"/>
      <c r="X66" s="616"/>
      <c r="Y66" s="406"/>
    </row>
    <row r="67" spans="3:25" s="401" customFormat="1" ht="33" customHeight="1">
      <c r="S67" s="638"/>
      <c r="T67" s="638"/>
      <c r="U67" s="616"/>
      <c r="V67" s="377"/>
      <c r="W67" s="377"/>
      <c r="X67" s="616"/>
      <c r="Y67" s="406"/>
    </row>
    <row r="68" spans="3:25" s="401" customFormat="1" ht="33" customHeight="1">
      <c r="S68" s="638"/>
      <c r="T68" s="638"/>
      <c r="U68" s="377"/>
      <c r="V68" s="377"/>
      <c r="W68" s="377"/>
      <c r="X68" s="616"/>
      <c r="Y68" s="406"/>
    </row>
    <row r="69" spans="3:25" s="401" customFormat="1" ht="33" customHeight="1">
      <c r="S69" s="638"/>
      <c r="T69" s="638"/>
      <c r="U69" s="377"/>
      <c r="V69" s="377"/>
      <c r="W69" s="377"/>
      <c r="X69" s="616"/>
      <c r="Y69" s="406"/>
    </row>
    <row r="70" spans="3:25" s="401" customFormat="1" ht="33" customHeight="1">
      <c r="C70" s="441"/>
      <c r="D70" s="441"/>
      <c r="E70" s="441"/>
      <c r="F70" s="441"/>
      <c r="G70" s="441"/>
      <c r="H70" s="441"/>
      <c r="I70" s="441"/>
      <c r="J70" s="441"/>
      <c r="K70" s="441"/>
      <c r="L70" s="441"/>
      <c r="M70" s="441"/>
      <c r="N70" s="441"/>
      <c r="O70" s="441"/>
      <c r="P70" s="441"/>
      <c r="Q70" s="441"/>
      <c r="R70" s="441"/>
      <c r="S70" s="553"/>
      <c r="T70" s="553"/>
      <c r="U70" s="377"/>
      <c r="V70" s="377"/>
      <c r="W70" s="377"/>
      <c r="X70" s="616"/>
      <c r="Y70" s="406"/>
    </row>
    <row r="71" spans="3:25">
      <c r="X71" s="616"/>
      <c r="Y71" s="406"/>
    </row>
  </sheetData>
  <sheetProtection password="DD53" sheet="1" objects="1" scenarios="1" selectLockedCells="1"/>
  <mergeCells count="71">
    <mergeCell ref="D2:E2"/>
    <mergeCell ref="G2:S2"/>
    <mergeCell ref="O3:R3"/>
    <mergeCell ref="M4:S4"/>
    <mergeCell ref="D6:Q6"/>
    <mergeCell ref="E7:Q7"/>
    <mergeCell ref="A32:C32"/>
    <mergeCell ref="C40:D40"/>
    <mergeCell ref="E40:I40"/>
    <mergeCell ref="J40:S40"/>
    <mergeCell ref="C41:D41"/>
    <mergeCell ref="E41:I41"/>
    <mergeCell ref="J41:S41"/>
    <mergeCell ref="C42:D42"/>
    <mergeCell ref="E42:I42"/>
    <mergeCell ref="J42:S42"/>
    <mergeCell ref="C43:D43"/>
    <mergeCell ref="E43:I43"/>
    <mergeCell ref="J43:S43"/>
    <mergeCell ref="C44:D44"/>
    <mergeCell ref="E44:I44"/>
    <mergeCell ref="J44:S44"/>
    <mergeCell ref="C45:D45"/>
    <mergeCell ref="E45:I45"/>
    <mergeCell ref="J45:S45"/>
    <mergeCell ref="C46:D46"/>
    <mergeCell ref="E46:I46"/>
    <mergeCell ref="J46:S46"/>
    <mergeCell ref="C47:D47"/>
    <mergeCell ref="E47:I47"/>
    <mergeCell ref="J47:S47"/>
    <mergeCell ref="C48:D48"/>
    <mergeCell ref="E48:I48"/>
    <mergeCell ref="J48:S48"/>
    <mergeCell ref="C49:D49"/>
    <mergeCell ref="E49:I49"/>
    <mergeCell ref="J49:S49"/>
    <mergeCell ref="C50:D50"/>
    <mergeCell ref="E50:I50"/>
    <mergeCell ref="J50:S50"/>
    <mergeCell ref="C51:D51"/>
    <mergeCell ref="E51:I51"/>
    <mergeCell ref="J51:S51"/>
    <mergeCell ref="C52:D52"/>
    <mergeCell ref="E52:I52"/>
    <mergeCell ref="J52:S52"/>
    <mergeCell ref="C53:D53"/>
    <mergeCell ref="E53:I53"/>
    <mergeCell ref="J53:S53"/>
    <mergeCell ref="C54:D54"/>
    <mergeCell ref="E54:I54"/>
    <mergeCell ref="J54:S54"/>
    <mergeCell ref="C55:D55"/>
    <mergeCell ref="E55:I55"/>
    <mergeCell ref="J55:S55"/>
    <mergeCell ref="D58:Q58"/>
    <mergeCell ref="E59:Q59"/>
    <mergeCell ref="A6:A8"/>
    <mergeCell ref="B6:B8"/>
    <mergeCell ref="C6:C8"/>
    <mergeCell ref="R6:R8"/>
    <mergeCell ref="S6:S8"/>
    <mergeCell ref="T6:T8"/>
    <mergeCell ref="U6:X7"/>
    <mergeCell ref="Y6:Y8"/>
    <mergeCell ref="D7:D8"/>
    <mergeCell ref="A35:S36"/>
    <mergeCell ref="B58:B60"/>
    <mergeCell ref="C58:C60"/>
    <mergeCell ref="D59:D60"/>
    <mergeCell ref="B42:B55"/>
  </mergeCells>
  <phoneticPr fontId="26"/>
  <dataValidations count="1">
    <dataValidation type="list" allowBlank="1" showDropDown="0" showInputMessage="1" showErrorMessage="1" sqref="U10:X29">
      <formula1>"○"</formula1>
    </dataValidation>
  </dataValidations>
  <printOptions horizontalCentered="1"/>
  <pageMargins left="0.19685039370078738" right="0.19685039370078738" top="0.62992125984251968" bottom="0.39370078740157477" header="0.31496062992125984" footer="0.15748031496062992"/>
  <pageSetup paperSize="9" scale="44" fitToWidth="1" fitToHeight="1" orientation="landscape" usePrinterDefaults="1"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N54"/>
  <sheetViews>
    <sheetView showGridLines="0" view="pageBreakPreview" zoomScaleSheetLayoutView="100" workbookViewId="0">
      <selection activeCell="I9" sqref="I9"/>
    </sheetView>
  </sheetViews>
  <sheetFormatPr defaultColWidth="9" defaultRowHeight="13.2"/>
  <cols>
    <col min="1" max="1" width="3.5" style="73" customWidth="1"/>
    <col min="2" max="2" width="9.69921875" style="73" customWidth="1"/>
    <col min="3" max="3" width="15.19921875" style="73" customWidth="1"/>
    <col min="4" max="4" width="12.59765625" style="73" customWidth="1"/>
    <col min="5" max="5" width="10.59765625" style="73" customWidth="1"/>
    <col min="6" max="6" width="12.5" style="73" customWidth="1"/>
    <col min="7" max="7" width="12.59765625" style="73" customWidth="1"/>
    <col min="8" max="10" width="12.09765625" style="73" customWidth="1"/>
    <col min="11" max="11" width="11.59765625" style="73" customWidth="1"/>
    <col min="12" max="12" width="12.59765625" style="73" customWidth="1"/>
    <col min="13" max="13" width="17.09765625" style="73" customWidth="1"/>
    <col min="14" max="16384" width="9" style="73"/>
  </cols>
  <sheetData>
    <row r="1" spans="2:14" ht="27" customHeight="1">
      <c r="B1" s="713" t="s">
        <v>449</v>
      </c>
      <c r="C1" s="722">
        <f>'2（収支報告書)'!A9</f>
        <v>7</v>
      </c>
      <c r="D1" s="731" t="s">
        <v>699</v>
      </c>
    </row>
    <row r="2" spans="2:14" ht="16.2">
      <c r="B2" s="714" t="s">
        <v>700</v>
      </c>
      <c r="C2" s="714"/>
      <c r="D2" s="714"/>
      <c r="E2" s="739"/>
      <c r="F2" s="747" t="s">
        <v>145</v>
      </c>
      <c r="G2" s="754">
        <f>'2（収支報告書)'!B1</f>
        <v>0</v>
      </c>
      <c r="H2" s="759"/>
      <c r="I2" s="764" t="s">
        <v>498</v>
      </c>
      <c r="J2" s="768" t="str">
        <f>IF('2（収支報告書)'!E6="","",'2（収支報告書)'!E6)</f>
        <v/>
      </c>
      <c r="K2" s="768"/>
      <c r="L2" s="768"/>
      <c r="M2" s="74" t="s">
        <v>213</v>
      </c>
      <c r="N2" s="196"/>
    </row>
    <row r="3" spans="2:14" ht="6" customHeight="1">
      <c r="B3" s="136"/>
      <c r="C3" s="136"/>
      <c r="D3" s="136"/>
      <c r="E3" s="136"/>
      <c r="F3" s="136"/>
      <c r="G3" s="136"/>
      <c r="H3" s="136"/>
      <c r="I3" s="136"/>
      <c r="J3" s="136"/>
      <c r="K3" s="136"/>
      <c r="L3" s="136"/>
      <c r="M3" s="136"/>
    </row>
    <row r="4" spans="2:14">
      <c r="B4" s="715" t="s">
        <v>302</v>
      </c>
      <c r="C4" s="723"/>
      <c r="D4" s="732" t="s">
        <v>246</v>
      </c>
      <c r="E4" s="740"/>
      <c r="F4" s="748"/>
      <c r="G4" s="755" t="s">
        <v>42</v>
      </c>
      <c r="H4" s="740"/>
      <c r="I4" s="740"/>
      <c r="J4" s="740"/>
      <c r="K4" s="740"/>
      <c r="L4" s="740"/>
      <c r="M4" s="778"/>
    </row>
    <row r="5" spans="2:14">
      <c r="B5" s="716"/>
      <c r="C5" s="724" t="s">
        <v>149</v>
      </c>
      <c r="D5" s="733" t="s">
        <v>230</v>
      </c>
      <c r="E5" s="741" t="s">
        <v>168</v>
      </c>
      <c r="F5" s="749" t="s">
        <v>303</v>
      </c>
      <c r="G5" s="756" t="s">
        <v>305</v>
      </c>
      <c r="H5" s="760" t="s">
        <v>215</v>
      </c>
      <c r="I5" s="760" t="s">
        <v>306</v>
      </c>
      <c r="J5" s="769" t="s">
        <v>44</v>
      </c>
      <c r="K5" s="773" t="s">
        <v>92</v>
      </c>
      <c r="L5" s="773" t="s">
        <v>291</v>
      </c>
      <c r="M5" s="779" t="s">
        <v>307</v>
      </c>
    </row>
    <row r="6" spans="2:14">
      <c r="B6" s="716"/>
      <c r="C6" s="725"/>
      <c r="D6" s="734" t="s">
        <v>61</v>
      </c>
      <c r="E6" s="742" t="s">
        <v>10</v>
      </c>
      <c r="F6" s="750" t="s">
        <v>162</v>
      </c>
      <c r="G6" s="757" t="s">
        <v>173</v>
      </c>
      <c r="H6" s="742" t="s">
        <v>15</v>
      </c>
      <c r="I6" s="742" t="s">
        <v>308</v>
      </c>
      <c r="J6" s="770" t="s">
        <v>78</v>
      </c>
      <c r="K6" s="774" t="s">
        <v>309</v>
      </c>
      <c r="L6" s="774" t="s">
        <v>310</v>
      </c>
      <c r="M6" s="780"/>
    </row>
    <row r="7" spans="2:14" ht="13.95">
      <c r="B7" s="717"/>
      <c r="C7" s="726"/>
      <c r="D7" s="734"/>
      <c r="E7" s="742" t="s">
        <v>312</v>
      </c>
      <c r="F7" s="750" t="s">
        <v>313</v>
      </c>
      <c r="G7" s="757" t="s">
        <v>241</v>
      </c>
      <c r="H7" s="742" t="s">
        <v>314</v>
      </c>
      <c r="I7" s="742" t="s">
        <v>315</v>
      </c>
      <c r="J7" s="770" t="s">
        <v>317</v>
      </c>
      <c r="K7" s="774"/>
      <c r="L7" s="774" t="s">
        <v>319</v>
      </c>
      <c r="M7" s="781" t="s">
        <v>321</v>
      </c>
    </row>
    <row r="8" spans="2:14" ht="18.75" customHeight="1">
      <c r="B8" s="718" t="s">
        <v>275</v>
      </c>
      <c r="C8" s="727"/>
      <c r="D8" s="735" t="str">
        <f t="shared" ref="D8:M8" si="0">IF(SUM(D9:D48)=0,"",SUM(D9:D48))</f>
        <v/>
      </c>
      <c r="E8" s="743" t="str">
        <f t="shared" si="0"/>
        <v/>
      </c>
      <c r="F8" s="743" t="str">
        <f t="shared" si="0"/>
        <v/>
      </c>
      <c r="G8" s="743" t="str">
        <f t="shared" si="0"/>
        <v/>
      </c>
      <c r="H8" s="743" t="str">
        <f t="shared" si="0"/>
        <v/>
      </c>
      <c r="I8" s="743" t="str">
        <f t="shared" si="0"/>
        <v/>
      </c>
      <c r="J8" s="743" t="str">
        <f t="shared" si="0"/>
        <v/>
      </c>
      <c r="K8" s="743" t="str">
        <f t="shared" si="0"/>
        <v/>
      </c>
      <c r="L8" s="743" t="str">
        <f t="shared" si="0"/>
        <v/>
      </c>
      <c r="M8" s="743" t="str">
        <f t="shared" si="0"/>
        <v/>
      </c>
    </row>
    <row r="9" spans="2:14" ht="21" customHeight="1">
      <c r="B9" s="719" t="str">
        <f>IF('2（収支報告書)'!$A40="","",1)</f>
        <v/>
      </c>
      <c r="C9" s="728">
        <f>'2（収支報告書)'!$A40</f>
        <v>0</v>
      </c>
      <c r="D9" s="736" t="str">
        <f>'2（収支報告書)'!$E40</f>
        <v/>
      </c>
      <c r="E9" s="744" t="str">
        <f>'３(執行状況調書)'!$U8</f>
        <v/>
      </c>
      <c r="F9" s="751">
        <f t="shared" ref="F9:F48" si="1">IF(G9="","",SUM(D9:E9))</f>
        <v>0</v>
      </c>
      <c r="G9" s="758">
        <f>'2（収支報告書)'!$F40</f>
        <v>0</v>
      </c>
      <c r="H9" s="761">
        <v>0</v>
      </c>
      <c r="I9" s="765"/>
      <c r="J9" s="771">
        <f t="shared" ref="J9:J48" si="2">IF(G9="","",G9-(H9+I9))</f>
        <v>0</v>
      </c>
      <c r="K9" s="775" t="str">
        <f>IF(B9="","",VLOOKUP(B9,'19-1（減価償却内訳）'!A:U,17))</f>
        <v/>
      </c>
      <c r="L9" s="777">
        <f t="shared" ref="L9:L48" si="3">IF(G9="","",SUM(J9:K9))</f>
        <v>0</v>
      </c>
      <c r="M9" s="782">
        <f t="shared" ref="M9:M48" si="4">IF(G9="","",F9-L9)</f>
        <v>0</v>
      </c>
    </row>
    <row r="10" spans="2:14" ht="21" customHeight="1">
      <c r="B10" s="719" t="str">
        <f>IF('2（収支報告書)'!$A41="","",$B9+1)</f>
        <v/>
      </c>
      <c r="C10" s="728">
        <f>'2（収支報告書)'!$A41</f>
        <v>0</v>
      </c>
      <c r="D10" s="736" t="str">
        <f>'2（収支報告書)'!$E41</f>
        <v/>
      </c>
      <c r="E10" s="745" t="str">
        <f>'３(執行状況調書)'!$U9</f>
        <v/>
      </c>
      <c r="F10" s="752">
        <f t="shared" si="1"/>
        <v>0</v>
      </c>
      <c r="G10" s="745">
        <f>'2（収支報告書)'!$F41</f>
        <v>0</v>
      </c>
      <c r="H10" s="762">
        <v>0</v>
      </c>
      <c r="I10" s="766"/>
      <c r="J10" s="772">
        <f t="shared" si="2"/>
        <v>0</v>
      </c>
      <c r="K10" s="775" t="str">
        <f>IF(B10="","",VLOOKUP(B10,'19-1（減価償却内訳）'!A:U,17))</f>
        <v/>
      </c>
      <c r="L10" s="752">
        <f t="shared" si="3"/>
        <v>0</v>
      </c>
      <c r="M10" s="783">
        <f t="shared" si="4"/>
        <v>0</v>
      </c>
    </row>
    <row r="11" spans="2:14" ht="21" customHeight="1">
      <c r="B11" s="719" t="str">
        <f>IF('2（収支報告書)'!$A42="","",$B10+1)</f>
        <v/>
      </c>
      <c r="C11" s="728">
        <f>'2（収支報告書)'!$A42</f>
        <v>0</v>
      </c>
      <c r="D11" s="736" t="str">
        <f>'2（収支報告書)'!$E42</f>
        <v/>
      </c>
      <c r="E11" s="745" t="str">
        <f>'３(執行状況調書)'!$U10</f>
        <v/>
      </c>
      <c r="F11" s="752">
        <f t="shared" si="1"/>
        <v>0</v>
      </c>
      <c r="G11" s="745">
        <f>'2（収支報告書)'!$F42</f>
        <v>0</v>
      </c>
      <c r="H11" s="762">
        <v>0</v>
      </c>
      <c r="I11" s="766"/>
      <c r="J11" s="772">
        <f t="shared" si="2"/>
        <v>0</v>
      </c>
      <c r="K11" s="775" t="str">
        <f>IF(B11="","",VLOOKUP(B11,'19-1（減価償却内訳）'!A:U,17))</f>
        <v/>
      </c>
      <c r="L11" s="752">
        <f t="shared" si="3"/>
        <v>0</v>
      </c>
      <c r="M11" s="783">
        <f t="shared" si="4"/>
        <v>0</v>
      </c>
    </row>
    <row r="12" spans="2:14" ht="21" customHeight="1">
      <c r="B12" s="719" t="str">
        <f>IF('2（収支報告書)'!$A43="","",$B11+1)</f>
        <v/>
      </c>
      <c r="C12" s="728">
        <f>'2（収支報告書)'!$A43</f>
        <v>0</v>
      </c>
      <c r="D12" s="736" t="str">
        <f>'2（収支報告書)'!$E43</f>
        <v/>
      </c>
      <c r="E12" s="745" t="str">
        <f>'３(執行状況調書)'!$U11</f>
        <v/>
      </c>
      <c r="F12" s="752">
        <f t="shared" si="1"/>
        <v>0</v>
      </c>
      <c r="G12" s="745">
        <f>'2（収支報告書)'!$F43</f>
        <v>0</v>
      </c>
      <c r="H12" s="762">
        <v>0</v>
      </c>
      <c r="I12" s="766"/>
      <c r="J12" s="772">
        <f t="shared" si="2"/>
        <v>0</v>
      </c>
      <c r="K12" s="775" t="str">
        <f>IF(B12="","",VLOOKUP(B12,'19-1（減価償却内訳）'!A:U,17))</f>
        <v/>
      </c>
      <c r="L12" s="752">
        <f t="shared" si="3"/>
        <v>0</v>
      </c>
      <c r="M12" s="783">
        <f t="shared" si="4"/>
        <v>0</v>
      </c>
    </row>
    <row r="13" spans="2:14" ht="21" customHeight="1">
      <c r="B13" s="719" t="str">
        <f>IF('2（収支報告書)'!$A44="","",$B12+1)</f>
        <v/>
      </c>
      <c r="C13" s="728">
        <f>'2（収支報告書)'!$A44</f>
        <v>0</v>
      </c>
      <c r="D13" s="736" t="str">
        <f>'2（収支報告書)'!$E44</f>
        <v/>
      </c>
      <c r="E13" s="745" t="str">
        <f>'３(執行状況調書)'!$U12</f>
        <v/>
      </c>
      <c r="F13" s="752">
        <f t="shared" si="1"/>
        <v>0</v>
      </c>
      <c r="G13" s="745">
        <f>'2（収支報告書)'!$F44</f>
        <v>0</v>
      </c>
      <c r="H13" s="762">
        <v>0</v>
      </c>
      <c r="I13" s="766"/>
      <c r="J13" s="772">
        <f t="shared" si="2"/>
        <v>0</v>
      </c>
      <c r="K13" s="775" t="str">
        <f>IF(B13="","",VLOOKUP(B13,'19-1（減価償却内訳）'!A:U,17))</f>
        <v/>
      </c>
      <c r="L13" s="752">
        <f t="shared" si="3"/>
        <v>0</v>
      </c>
      <c r="M13" s="783">
        <f t="shared" si="4"/>
        <v>0</v>
      </c>
    </row>
    <row r="14" spans="2:14" ht="21" customHeight="1">
      <c r="B14" s="719" t="str">
        <f>IF('2（収支報告書)'!$A45="","",$B13+1)</f>
        <v/>
      </c>
      <c r="C14" s="728">
        <f>'2（収支報告書)'!$A45</f>
        <v>0</v>
      </c>
      <c r="D14" s="736" t="str">
        <f>'2（収支報告書)'!$E45</f>
        <v/>
      </c>
      <c r="E14" s="745" t="str">
        <f>'３(執行状況調書)'!$U13</f>
        <v/>
      </c>
      <c r="F14" s="752">
        <f t="shared" si="1"/>
        <v>0</v>
      </c>
      <c r="G14" s="745">
        <f>'2（収支報告書)'!$F45</f>
        <v>0</v>
      </c>
      <c r="H14" s="762">
        <v>0</v>
      </c>
      <c r="I14" s="766"/>
      <c r="J14" s="772">
        <f t="shared" si="2"/>
        <v>0</v>
      </c>
      <c r="K14" s="775" t="str">
        <f>IF(B14="","",VLOOKUP(B14,'19-1（減価償却内訳）'!A:U,17))</f>
        <v/>
      </c>
      <c r="L14" s="752">
        <f t="shared" si="3"/>
        <v>0</v>
      </c>
      <c r="M14" s="783">
        <f t="shared" si="4"/>
        <v>0</v>
      </c>
    </row>
    <row r="15" spans="2:14" ht="21" customHeight="1">
      <c r="B15" s="719" t="str">
        <f>IF('2（収支報告書)'!$A46="","",$B14+1)</f>
        <v/>
      </c>
      <c r="C15" s="728">
        <f>'2（収支報告書)'!$A46</f>
        <v>0</v>
      </c>
      <c r="D15" s="736" t="str">
        <f>'2（収支報告書)'!$E46</f>
        <v/>
      </c>
      <c r="E15" s="745" t="str">
        <f>'３(執行状況調書)'!$U14</f>
        <v/>
      </c>
      <c r="F15" s="752">
        <f t="shared" si="1"/>
        <v>0</v>
      </c>
      <c r="G15" s="745">
        <f>'2（収支報告書)'!$F46</f>
        <v>0</v>
      </c>
      <c r="H15" s="762">
        <v>0</v>
      </c>
      <c r="I15" s="766"/>
      <c r="J15" s="772">
        <f t="shared" si="2"/>
        <v>0</v>
      </c>
      <c r="K15" s="775" t="str">
        <f>IF(B15="","",VLOOKUP(B15,'19-1（減価償却内訳）'!A:U,17))</f>
        <v/>
      </c>
      <c r="L15" s="752">
        <f t="shared" si="3"/>
        <v>0</v>
      </c>
      <c r="M15" s="783">
        <f t="shared" si="4"/>
        <v>0</v>
      </c>
    </row>
    <row r="16" spans="2:14" ht="21" customHeight="1">
      <c r="B16" s="719" t="str">
        <f>IF('2（収支報告書)'!$A47="","",$B15+1)</f>
        <v/>
      </c>
      <c r="C16" s="728">
        <f>'2（収支報告書)'!$A47</f>
        <v>0</v>
      </c>
      <c r="D16" s="736" t="str">
        <f>'2（収支報告書)'!$E47</f>
        <v/>
      </c>
      <c r="E16" s="745" t="str">
        <f>'３(執行状況調書)'!$U15</f>
        <v/>
      </c>
      <c r="F16" s="752">
        <f t="shared" si="1"/>
        <v>0</v>
      </c>
      <c r="G16" s="745">
        <f>'2（収支報告書)'!$F47</f>
        <v>0</v>
      </c>
      <c r="H16" s="762">
        <v>0</v>
      </c>
      <c r="I16" s="766"/>
      <c r="J16" s="772">
        <f t="shared" si="2"/>
        <v>0</v>
      </c>
      <c r="K16" s="775" t="str">
        <f>IF(B16="","",VLOOKUP(B16,'19-1（減価償却内訳）'!A:U,17))</f>
        <v/>
      </c>
      <c r="L16" s="752">
        <f t="shared" si="3"/>
        <v>0</v>
      </c>
      <c r="M16" s="783">
        <f t="shared" si="4"/>
        <v>0</v>
      </c>
    </row>
    <row r="17" spans="2:13" ht="21" customHeight="1">
      <c r="B17" s="719" t="str">
        <f>IF('2（収支報告書)'!$A48="","",$B16+1)</f>
        <v/>
      </c>
      <c r="C17" s="728">
        <f>'2（収支報告書)'!$A48</f>
        <v>0</v>
      </c>
      <c r="D17" s="736" t="str">
        <f>'2（収支報告書)'!$E48</f>
        <v/>
      </c>
      <c r="E17" s="745" t="str">
        <f>'３(執行状況調書)'!$U16</f>
        <v/>
      </c>
      <c r="F17" s="752">
        <f t="shared" si="1"/>
        <v>0</v>
      </c>
      <c r="G17" s="745">
        <f>'2（収支報告書)'!$F48</f>
        <v>0</v>
      </c>
      <c r="H17" s="762">
        <v>0</v>
      </c>
      <c r="I17" s="766"/>
      <c r="J17" s="772">
        <f t="shared" si="2"/>
        <v>0</v>
      </c>
      <c r="K17" s="775" t="str">
        <f>IF(B17="","",VLOOKUP(B17,'19-1（減価償却内訳）'!A:U,17))</f>
        <v/>
      </c>
      <c r="L17" s="752">
        <f t="shared" si="3"/>
        <v>0</v>
      </c>
      <c r="M17" s="783">
        <f t="shared" si="4"/>
        <v>0</v>
      </c>
    </row>
    <row r="18" spans="2:13" ht="21" customHeight="1">
      <c r="B18" s="719" t="str">
        <f>IF('2（収支報告書)'!$A49="","",$B17+1)</f>
        <v/>
      </c>
      <c r="C18" s="728">
        <f>'2（収支報告書)'!$A49</f>
        <v>0</v>
      </c>
      <c r="D18" s="736" t="str">
        <f>'2（収支報告書)'!$E49</f>
        <v/>
      </c>
      <c r="E18" s="745" t="str">
        <f>'３(執行状況調書)'!$U17</f>
        <v/>
      </c>
      <c r="F18" s="752">
        <f t="shared" si="1"/>
        <v>0</v>
      </c>
      <c r="G18" s="745">
        <f>'2（収支報告書)'!$F49</f>
        <v>0</v>
      </c>
      <c r="H18" s="762">
        <v>0</v>
      </c>
      <c r="I18" s="766"/>
      <c r="J18" s="772">
        <f t="shared" si="2"/>
        <v>0</v>
      </c>
      <c r="K18" s="775" t="str">
        <f>IF(B18="","",VLOOKUP(B18,'19-1（減価償却内訳）'!A:U,17))</f>
        <v/>
      </c>
      <c r="L18" s="752">
        <f t="shared" si="3"/>
        <v>0</v>
      </c>
      <c r="M18" s="783">
        <f t="shared" si="4"/>
        <v>0</v>
      </c>
    </row>
    <row r="19" spans="2:13" ht="21" customHeight="1">
      <c r="B19" s="719" t="str">
        <f>IF('2（収支報告書)'!$A50="","",$B18+1)</f>
        <v/>
      </c>
      <c r="C19" s="728">
        <f>'2（収支報告書)'!$A50</f>
        <v>0</v>
      </c>
      <c r="D19" s="736" t="str">
        <f>'2（収支報告書)'!$E50</f>
        <v/>
      </c>
      <c r="E19" s="745" t="str">
        <f>'３(執行状況調書)'!$U18</f>
        <v/>
      </c>
      <c r="F19" s="752">
        <f t="shared" si="1"/>
        <v>0</v>
      </c>
      <c r="G19" s="745">
        <f>'2（収支報告書)'!$F50</f>
        <v>0</v>
      </c>
      <c r="H19" s="762">
        <v>0</v>
      </c>
      <c r="I19" s="766"/>
      <c r="J19" s="772">
        <f t="shared" si="2"/>
        <v>0</v>
      </c>
      <c r="K19" s="775" t="str">
        <f>IF(B19="","",VLOOKUP(B19,'19-1（減価償却内訳）'!A:U,17))</f>
        <v/>
      </c>
      <c r="L19" s="752">
        <f t="shared" si="3"/>
        <v>0</v>
      </c>
      <c r="M19" s="783">
        <f t="shared" si="4"/>
        <v>0</v>
      </c>
    </row>
    <row r="20" spans="2:13" ht="21" customHeight="1">
      <c r="B20" s="719" t="str">
        <f>IF('2（収支報告書)'!$A51="","",$B19+1)</f>
        <v/>
      </c>
      <c r="C20" s="728">
        <f>'2（収支報告書)'!$A51</f>
        <v>0</v>
      </c>
      <c r="D20" s="736" t="str">
        <f>'2（収支報告書)'!$E51</f>
        <v/>
      </c>
      <c r="E20" s="745" t="str">
        <f>'３(執行状況調書)'!$U19</f>
        <v/>
      </c>
      <c r="F20" s="752">
        <f t="shared" si="1"/>
        <v>0</v>
      </c>
      <c r="G20" s="745">
        <f>'2（収支報告書)'!$F51</f>
        <v>0</v>
      </c>
      <c r="H20" s="762">
        <v>0</v>
      </c>
      <c r="I20" s="766"/>
      <c r="J20" s="772">
        <f t="shared" si="2"/>
        <v>0</v>
      </c>
      <c r="K20" s="775" t="str">
        <f>IF(B20="","",VLOOKUP(B20,'19-1（減価償却内訳）'!A:U,17))</f>
        <v/>
      </c>
      <c r="L20" s="752">
        <f t="shared" si="3"/>
        <v>0</v>
      </c>
      <c r="M20" s="783">
        <f t="shared" si="4"/>
        <v>0</v>
      </c>
    </row>
    <row r="21" spans="2:13" ht="21" customHeight="1">
      <c r="B21" s="719" t="str">
        <f>IF('2（収支報告書)'!$A52="","",$B20+1)</f>
        <v/>
      </c>
      <c r="C21" s="728">
        <f>'2（収支報告書)'!$A52</f>
        <v>0</v>
      </c>
      <c r="D21" s="736" t="str">
        <f>'2（収支報告書)'!$E52</f>
        <v/>
      </c>
      <c r="E21" s="745" t="str">
        <f>'３(執行状況調書)'!$U20</f>
        <v/>
      </c>
      <c r="F21" s="752">
        <f t="shared" si="1"/>
        <v>0</v>
      </c>
      <c r="G21" s="745">
        <f>'2（収支報告書)'!$F52</f>
        <v>0</v>
      </c>
      <c r="H21" s="762">
        <v>0</v>
      </c>
      <c r="I21" s="766"/>
      <c r="J21" s="772">
        <f t="shared" si="2"/>
        <v>0</v>
      </c>
      <c r="K21" s="775" t="str">
        <f>IF(B21="","",VLOOKUP(B21,'19-1（減価償却内訳）'!A:U,17))</f>
        <v/>
      </c>
      <c r="L21" s="752">
        <f t="shared" si="3"/>
        <v>0</v>
      </c>
      <c r="M21" s="783">
        <f t="shared" si="4"/>
        <v>0</v>
      </c>
    </row>
    <row r="22" spans="2:13" ht="21" customHeight="1">
      <c r="B22" s="720" t="str">
        <f>IF('2（収支報告書)'!$A53="","",$B21+1)</f>
        <v/>
      </c>
      <c r="C22" s="729">
        <f>'2（収支報告書)'!$A53</f>
        <v>0</v>
      </c>
      <c r="D22" s="737" t="str">
        <f>'2（収支報告書)'!$E53</f>
        <v/>
      </c>
      <c r="E22" s="745" t="str">
        <f>'３(執行状況調書)'!$U21</f>
        <v/>
      </c>
      <c r="F22" s="752">
        <f t="shared" si="1"/>
        <v>0</v>
      </c>
      <c r="G22" s="745">
        <f>'2（収支報告書)'!$F53</f>
        <v>0</v>
      </c>
      <c r="H22" s="762">
        <v>0</v>
      </c>
      <c r="I22" s="766"/>
      <c r="J22" s="752">
        <f t="shared" si="2"/>
        <v>0</v>
      </c>
      <c r="K22" s="775" t="str">
        <f>IF(B22="","",VLOOKUP(B22,'19-1（減価償却内訳）'!A:U,17))</f>
        <v/>
      </c>
      <c r="L22" s="752">
        <f t="shared" si="3"/>
        <v>0</v>
      </c>
      <c r="M22" s="783">
        <f t="shared" si="4"/>
        <v>0</v>
      </c>
    </row>
    <row r="23" spans="2:13" ht="21" customHeight="1">
      <c r="B23" s="720" t="str">
        <f>IF('2（収支報告書)'!$A54="","",$B22+1)</f>
        <v/>
      </c>
      <c r="C23" s="729">
        <f>'2（収支報告書)'!$A54</f>
        <v>0</v>
      </c>
      <c r="D23" s="737" t="str">
        <f>'2（収支報告書)'!$E54</f>
        <v/>
      </c>
      <c r="E23" s="745" t="str">
        <f>'３(執行状況調書)'!$U22</f>
        <v/>
      </c>
      <c r="F23" s="752">
        <f t="shared" si="1"/>
        <v>0</v>
      </c>
      <c r="G23" s="745">
        <f>'2（収支報告書)'!$F54</f>
        <v>0</v>
      </c>
      <c r="H23" s="762">
        <v>0</v>
      </c>
      <c r="I23" s="766"/>
      <c r="J23" s="752">
        <f t="shared" si="2"/>
        <v>0</v>
      </c>
      <c r="K23" s="775" t="str">
        <f>IF(B23="","",VLOOKUP(B23,'19-1（減価償却内訳）'!A:U,17))</f>
        <v/>
      </c>
      <c r="L23" s="752">
        <f t="shared" si="3"/>
        <v>0</v>
      </c>
      <c r="M23" s="783">
        <f t="shared" si="4"/>
        <v>0</v>
      </c>
    </row>
    <row r="24" spans="2:13" ht="21" customHeight="1">
      <c r="B24" s="720" t="str">
        <f>IF('2（収支報告書)'!$A55="","",$B23+1)</f>
        <v/>
      </c>
      <c r="C24" s="729">
        <f>'2（収支報告書)'!$A55</f>
        <v>0</v>
      </c>
      <c r="D24" s="737" t="str">
        <f>'2（収支報告書)'!$E55</f>
        <v/>
      </c>
      <c r="E24" s="745" t="str">
        <f>'３(執行状況調書)'!$U23</f>
        <v/>
      </c>
      <c r="F24" s="752">
        <f t="shared" si="1"/>
        <v>0</v>
      </c>
      <c r="G24" s="745">
        <f>'2（収支報告書)'!$F55</f>
        <v>0</v>
      </c>
      <c r="H24" s="762">
        <v>0</v>
      </c>
      <c r="I24" s="766"/>
      <c r="J24" s="752">
        <f t="shared" si="2"/>
        <v>0</v>
      </c>
      <c r="K24" s="775" t="str">
        <f>IF(B24="","",VLOOKUP(B24,'19-1（減価償却内訳）'!A:U,17))</f>
        <v/>
      </c>
      <c r="L24" s="752">
        <f t="shared" si="3"/>
        <v>0</v>
      </c>
      <c r="M24" s="783">
        <f t="shared" si="4"/>
        <v>0</v>
      </c>
    </row>
    <row r="25" spans="2:13" ht="21" customHeight="1">
      <c r="B25" s="720" t="str">
        <f>IF('2（収支報告書)'!$A56="","",$B24+1)</f>
        <v/>
      </c>
      <c r="C25" s="729">
        <f>'2（収支報告書)'!$A56</f>
        <v>0</v>
      </c>
      <c r="D25" s="737" t="str">
        <f>'2（収支報告書)'!$E56</f>
        <v/>
      </c>
      <c r="E25" s="745" t="str">
        <f>'３(執行状況調書)'!$U24</f>
        <v/>
      </c>
      <c r="F25" s="752">
        <f t="shared" si="1"/>
        <v>0</v>
      </c>
      <c r="G25" s="745">
        <f>'2（収支報告書)'!$F56</f>
        <v>0</v>
      </c>
      <c r="H25" s="762">
        <v>0</v>
      </c>
      <c r="I25" s="766"/>
      <c r="J25" s="752">
        <f t="shared" si="2"/>
        <v>0</v>
      </c>
      <c r="K25" s="775" t="str">
        <f>IF(B25="","",VLOOKUP(B25,'19-1（減価償却内訳）'!A:U,17))</f>
        <v/>
      </c>
      <c r="L25" s="752">
        <f t="shared" si="3"/>
        <v>0</v>
      </c>
      <c r="M25" s="783">
        <f t="shared" si="4"/>
        <v>0</v>
      </c>
    </row>
    <row r="26" spans="2:13" ht="21" customHeight="1">
      <c r="B26" s="720" t="str">
        <f>IF('2（収支報告書)'!$A57="","",$B25+1)</f>
        <v/>
      </c>
      <c r="C26" s="729">
        <f>'2（収支報告書)'!$A57</f>
        <v>0</v>
      </c>
      <c r="D26" s="737" t="str">
        <f>'2（収支報告書)'!$E57</f>
        <v/>
      </c>
      <c r="E26" s="745" t="str">
        <f>'３(執行状況調書)'!$U25</f>
        <v/>
      </c>
      <c r="F26" s="752">
        <f t="shared" si="1"/>
        <v>0</v>
      </c>
      <c r="G26" s="745">
        <f>'2（収支報告書)'!$F57</f>
        <v>0</v>
      </c>
      <c r="H26" s="762">
        <v>0</v>
      </c>
      <c r="I26" s="766"/>
      <c r="J26" s="752">
        <f t="shared" si="2"/>
        <v>0</v>
      </c>
      <c r="K26" s="775" t="str">
        <f>IF(B26="","",VLOOKUP(B26,'19-1（減価償却内訳）'!A:U,17))</f>
        <v/>
      </c>
      <c r="L26" s="752">
        <f t="shared" si="3"/>
        <v>0</v>
      </c>
      <c r="M26" s="783">
        <f t="shared" si="4"/>
        <v>0</v>
      </c>
    </row>
    <row r="27" spans="2:13" ht="21" customHeight="1">
      <c r="B27" s="720" t="str">
        <f>IF('2（収支報告書)'!$A58="","",$B26+1)</f>
        <v/>
      </c>
      <c r="C27" s="729">
        <f>'2（収支報告書)'!$A58</f>
        <v>0</v>
      </c>
      <c r="D27" s="737" t="str">
        <f>'2（収支報告書)'!$E58</f>
        <v/>
      </c>
      <c r="E27" s="745" t="str">
        <f>'３(執行状況調書)'!$U26</f>
        <v/>
      </c>
      <c r="F27" s="752">
        <f t="shared" si="1"/>
        <v>0</v>
      </c>
      <c r="G27" s="745">
        <f>'2（収支報告書)'!$F58</f>
        <v>0</v>
      </c>
      <c r="H27" s="762">
        <v>0</v>
      </c>
      <c r="I27" s="766"/>
      <c r="J27" s="752">
        <f t="shared" si="2"/>
        <v>0</v>
      </c>
      <c r="K27" s="775" t="str">
        <f>IF(B27="","",VLOOKUP(B27,'19-1（減価償却内訳）'!A:U,17))</f>
        <v/>
      </c>
      <c r="L27" s="752">
        <f t="shared" si="3"/>
        <v>0</v>
      </c>
      <c r="M27" s="783">
        <f t="shared" si="4"/>
        <v>0</v>
      </c>
    </row>
    <row r="28" spans="2:13" ht="21" customHeight="1">
      <c r="B28" s="720" t="str">
        <f>IF('2（収支報告書)'!$A59="","",$B27+1)</f>
        <v/>
      </c>
      <c r="C28" s="729">
        <f>'2（収支報告書)'!$A59</f>
        <v>0</v>
      </c>
      <c r="D28" s="737" t="str">
        <f>'2（収支報告書)'!$E59</f>
        <v/>
      </c>
      <c r="E28" s="745" t="str">
        <f>'３(執行状況調書)'!$U27</f>
        <v/>
      </c>
      <c r="F28" s="752">
        <f t="shared" si="1"/>
        <v>0</v>
      </c>
      <c r="G28" s="745">
        <f>'2（収支報告書)'!$F59</f>
        <v>0</v>
      </c>
      <c r="H28" s="762">
        <v>0</v>
      </c>
      <c r="I28" s="766"/>
      <c r="J28" s="752">
        <f t="shared" si="2"/>
        <v>0</v>
      </c>
      <c r="K28" s="775" t="str">
        <f>IF(B28="","",VLOOKUP(B28,'19-1（減価償却内訳）'!A:U,17))</f>
        <v/>
      </c>
      <c r="L28" s="752">
        <f t="shared" si="3"/>
        <v>0</v>
      </c>
      <c r="M28" s="783">
        <f t="shared" si="4"/>
        <v>0</v>
      </c>
    </row>
    <row r="29" spans="2:13" ht="21" customHeight="1">
      <c r="B29" s="720" t="str">
        <f>IF('2（収支報告書)'!$A60="","",$B28+1)</f>
        <v/>
      </c>
      <c r="C29" s="729">
        <f>'2（収支報告書)'!$A60</f>
        <v>0</v>
      </c>
      <c r="D29" s="737" t="str">
        <f>'2（収支報告書)'!$E60</f>
        <v/>
      </c>
      <c r="E29" s="745" t="str">
        <f>'３(執行状況調書)'!$U28</f>
        <v/>
      </c>
      <c r="F29" s="752">
        <f t="shared" si="1"/>
        <v>0</v>
      </c>
      <c r="G29" s="745">
        <f>'2（収支報告書)'!$F60</f>
        <v>0</v>
      </c>
      <c r="H29" s="762">
        <v>0</v>
      </c>
      <c r="I29" s="766"/>
      <c r="J29" s="752">
        <f t="shared" si="2"/>
        <v>0</v>
      </c>
      <c r="K29" s="775" t="str">
        <f>IF(B29="","",VLOOKUP(B29,'19-1（減価償却内訳）'!A:U,17))</f>
        <v/>
      </c>
      <c r="L29" s="752">
        <f t="shared" si="3"/>
        <v>0</v>
      </c>
      <c r="M29" s="783">
        <f t="shared" si="4"/>
        <v>0</v>
      </c>
    </row>
    <row r="30" spans="2:13" ht="21" customHeight="1">
      <c r="B30" s="720" t="str">
        <f>IF('2（収支報告書)'!$A61="","",$B29+1)</f>
        <v/>
      </c>
      <c r="C30" s="729">
        <f>'2（収支報告書)'!$A61</f>
        <v>0</v>
      </c>
      <c r="D30" s="737" t="str">
        <f>'2（収支報告書)'!$E61</f>
        <v/>
      </c>
      <c r="E30" s="745" t="str">
        <f>'３(執行状況調書)'!$U29</f>
        <v/>
      </c>
      <c r="F30" s="752">
        <f t="shared" si="1"/>
        <v>0</v>
      </c>
      <c r="G30" s="745">
        <f>'2（収支報告書)'!$F61</f>
        <v>0</v>
      </c>
      <c r="H30" s="762">
        <v>0</v>
      </c>
      <c r="I30" s="766"/>
      <c r="J30" s="752">
        <f t="shared" si="2"/>
        <v>0</v>
      </c>
      <c r="K30" s="775" t="str">
        <f>IF(B30="","",VLOOKUP(B30,'19-1（減価償却内訳）'!A:U,17))</f>
        <v/>
      </c>
      <c r="L30" s="752">
        <f t="shared" si="3"/>
        <v>0</v>
      </c>
      <c r="M30" s="783">
        <f t="shared" si="4"/>
        <v>0</v>
      </c>
    </row>
    <row r="31" spans="2:13" ht="21" customHeight="1">
      <c r="B31" s="720" t="str">
        <f>IF('2（収支報告書)'!$A62="","",$B30+1)</f>
        <v/>
      </c>
      <c r="C31" s="729">
        <f>'2（収支報告書)'!$A62</f>
        <v>0</v>
      </c>
      <c r="D31" s="737" t="str">
        <f>'2（収支報告書)'!$E62</f>
        <v/>
      </c>
      <c r="E31" s="745" t="str">
        <f>'３(執行状況調書)'!$U30</f>
        <v/>
      </c>
      <c r="F31" s="752">
        <f t="shared" si="1"/>
        <v>0</v>
      </c>
      <c r="G31" s="745">
        <f>'2（収支報告書)'!$F62</f>
        <v>0</v>
      </c>
      <c r="H31" s="762">
        <v>0</v>
      </c>
      <c r="I31" s="766"/>
      <c r="J31" s="752">
        <f t="shared" si="2"/>
        <v>0</v>
      </c>
      <c r="K31" s="775" t="str">
        <f>IF(B31="","",VLOOKUP(B31,'19-1（減価償却内訳）'!A:U,17))</f>
        <v/>
      </c>
      <c r="L31" s="752">
        <f t="shared" si="3"/>
        <v>0</v>
      </c>
      <c r="M31" s="783">
        <f t="shared" si="4"/>
        <v>0</v>
      </c>
    </row>
    <row r="32" spans="2:13" ht="21" customHeight="1">
      <c r="B32" s="720" t="str">
        <f>IF('2（収支報告書)'!$A63="","",$B31+1)</f>
        <v/>
      </c>
      <c r="C32" s="729">
        <f>'2（収支報告書)'!$A63</f>
        <v>0</v>
      </c>
      <c r="D32" s="737" t="str">
        <f>'2（収支報告書)'!$E63</f>
        <v/>
      </c>
      <c r="E32" s="745" t="str">
        <f>'３(執行状況調書)'!$U31</f>
        <v/>
      </c>
      <c r="F32" s="752">
        <f t="shared" si="1"/>
        <v>0</v>
      </c>
      <c r="G32" s="745">
        <f>'2（収支報告書)'!$F63</f>
        <v>0</v>
      </c>
      <c r="H32" s="762">
        <v>0</v>
      </c>
      <c r="I32" s="766"/>
      <c r="J32" s="752">
        <f t="shared" si="2"/>
        <v>0</v>
      </c>
      <c r="K32" s="775" t="str">
        <f>IF(B32="","",VLOOKUP(B32,'19-1（減価償却内訳）'!A:U,17))</f>
        <v/>
      </c>
      <c r="L32" s="752">
        <f t="shared" si="3"/>
        <v>0</v>
      </c>
      <c r="M32" s="783">
        <f t="shared" si="4"/>
        <v>0</v>
      </c>
    </row>
    <row r="33" spans="2:13" ht="21" customHeight="1">
      <c r="B33" s="720" t="str">
        <f>IF('2（収支報告書)'!$A64="","",$B32+1)</f>
        <v/>
      </c>
      <c r="C33" s="729">
        <f>'2（収支報告書)'!$A64</f>
        <v>0</v>
      </c>
      <c r="D33" s="737" t="str">
        <f>'2（収支報告書)'!$E64</f>
        <v/>
      </c>
      <c r="E33" s="745" t="str">
        <f>'３(執行状況調書)'!$U32</f>
        <v/>
      </c>
      <c r="F33" s="752">
        <f t="shared" si="1"/>
        <v>0</v>
      </c>
      <c r="G33" s="745">
        <f>'2（収支報告書)'!$F64</f>
        <v>0</v>
      </c>
      <c r="H33" s="762">
        <v>0</v>
      </c>
      <c r="I33" s="766"/>
      <c r="J33" s="752">
        <f t="shared" si="2"/>
        <v>0</v>
      </c>
      <c r="K33" s="775" t="str">
        <f>IF(B33="","",VLOOKUP(B33,'19-1（減価償却内訳）'!A:U,17))</f>
        <v/>
      </c>
      <c r="L33" s="752">
        <f t="shared" si="3"/>
        <v>0</v>
      </c>
      <c r="M33" s="783">
        <f t="shared" si="4"/>
        <v>0</v>
      </c>
    </row>
    <row r="34" spans="2:13" ht="21" customHeight="1">
      <c r="B34" s="720" t="str">
        <f>IF('2（収支報告書)'!$A65="","",$B33+1)</f>
        <v/>
      </c>
      <c r="C34" s="729">
        <f>'2（収支報告書)'!$A65</f>
        <v>0</v>
      </c>
      <c r="D34" s="737" t="str">
        <f>'2（収支報告書)'!$E65</f>
        <v/>
      </c>
      <c r="E34" s="745" t="str">
        <f>'３(執行状況調書)'!$U33</f>
        <v/>
      </c>
      <c r="F34" s="752">
        <f t="shared" si="1"/>
        <v>0</v>
      </c>
      <c r="G34" s="745">
        <f>'2（収支報告書)'!$F65</f>
        <v>0</v>
      </c>
      <c r="H34" s="762">
        <v>0</v>
      </c>
      <c r="I34" s="766"/>
      <c r="J34" s="752">
        <f t="shared" si="2"/>
        <v>0</v>
      </c>
      <c r="K34" s="775" t="str">
        <f>IF(B34="","",VLOOKUP(B34,'19-1（減価償却内訳）'!A:U,17))</f>
        <v/>
      </c>
      <c r="L34" s="752">
        <f t="shared" si="3"/>
        <v>0</v>
      </c>
      <c r="M34" s="783">
        <f t="shared" si="4"/>
        <v>0</v>
      </c>
    </row>
    <row r="35" spans="2:13" ht="21" customHeight="1">
      <c r="B35" s="720" t="str">
        <f>IF('2（収支報告書)'!$A66="","",$B34+1)</f>
        <v/>
      </c>
      <c r="C35" s="729">
        <f>'2（収支報告書)'!$A66</f>
        <v>0</v>
      </c>
      <c r="D35" s="737" t="str">
        <f>'2（収支報告書)'!$E66</f>
        <v/>
      </c>
      <c r="E35" s="745" t="str">
        <f>'３(執行状況調書)'!$U34</f>
        <v/>
      </c>
      <c r="F35" s="752">
        <f t="shared" si="1"/>
        <v>0</v>
      </c>
      <c r="G35" s="745">
        <f>'2（収支報告書)'!$F66</f>
        <v>0</v>
      </c>
      <c r="H35" s="762">
        <v>0</v>
      </c>
      <c r="I35" s="766"/>
      <c r="J35" s="752">
        <f t="shared" si="2"/>
        <v>0</v>
      </c>
      <c r="K35" s="775" t="str">
        <f>IF(B35="","",VLOOKUP(B35,'19-1（減価償却内訳）'!A:U,17))</f>
        <v/>
      </c>
      <c r="L35" s="752">
        <f t="shared" si="3"/>
        <v>0</v>
      </c>
      <c r="M35" s="783">
        <f t="shared" si="4"/>
        <v>0</v>
      </c>
    </row>
    <row r="36" spans="2:13" ht="21" customHeight="1">
      <c r="B36" s="720" t="str">
        <f>IF('2（収支報告書)'!$A67="","",$B35+1)</f>
        <v/>
      </c>
      <c r="C36" s="729">
        <f>'2（収支報告書)'!$A67</f>
        <v>0</v>
      </c>
      <c r="D36" s="737" t="str">
        <f>'2（収支報告書)'!$E67</f>
        <v/>
      </c>
      <c r="E36" s="745" t="str">
        <f>'３(執行状況調書)'!$U35</f>
        <v/>
      </c>
      <c r="F36" s="752">
        <f t="shared" si="1"/>
        <v>0</v>
      </c>
      <c r="G36" s="745">
        <f>'2（収支報告書)'!$F67</f>
        <v>0</v>
      </c>
      <c r="H36" s="762">
        <v>0</v>
      </c>
      <c r="I36" s="766"/>
      <c r="J36" s="752">
        <f t="shared" si="2"/>
        <v>0</v>
      </c>
      <c r="K36" s="775" t="str">
        <f>IF(B36="","",VLOOKUP(B36,'19-1（減価償却内訳）'!A:U,17))</f>
        <v/>
      </c>
      <c r="L36" s="752">
        <f t="shared" si="3"/>
        <v>0</v>
      </c>
      <c r="M36" s="783">
        <f t="shared" si="4"/>
        <v>0</v>
      </c>
    </row>
    <row r="37" spans="2:13" ht="21" customHeight="1">
      <c r="B37" s="720" t="str">
        <f>IF('2（収支報告書)'!$A68="","",$B36+1)</f>
        <v/>
      </c>
      <c r="C37" s="729">
        <f>'2（収支報告書)'!$A68</f>
        <v>0</v>
      </c>
      <c r="D37" s="737" t="str">
        <f>'2（収支報告書)'!$E68</f>
        <v/>
      </c>
      <c r="E37" s="745" t="str">
        <f>'３(執行状況調書)'!$U36</f>
        <v/>
      </c>
      <c r="F37" s="752">
        <f t="shared" si="1"/>
        <v>0</v>
      </c>
      <c r="G37" s="745">
        <f>'2（収支報告書)'!$F68</f>
        <v>0</v>
      </c>
      <c r="H37" s="762">
        <v>0</v>
      </c>
      <c r="I37" s="766"/>
      <c r="J37" s="752">
        <f t="shared" si="2"/>
        <v>0</v>
      </c>
      <c r="K37" s="775" t="str">
        <f>IF(B37="","",VLOOKUP(B37,'19-1（減価償却内訳）'!A:U,17))</f>
        <v/>
      </c>
      <c r="L37" s="752">
        <f t="shared" si="3"/>
        <v>0</v>
      </c>
      <c r="M37" s="783">
        <f t="shared" si="4"/>
        <v>0</v>
      </c>
    </row>
    <row r="38" spans="2:13" ht="21" customHeight="1">
      <c r="B38" s="720" t="str">
        <f>IF('2（収支報告書)'!$A69="","",$B37+1)</f>
        <v/>
      </c>
      <c r="C38" s="729">
        <f>'2（収支報告書)'!$A69</f>
        <v>0</v>
      </c>
      <c r="D38" s="737" t="str">
        <f>'2（収支報告書)'!$E69</f>
        <v/>
      </c>
      <c r="E38" s="745" t="str">
        <f>'３(執行状況調書)'!$U37</f>
        <v/>
      </c>
      <c r="F38" s="752">
        <f t="shared" si="1"/>
        <v>0</v>
      </c>
      <c r="G38" s="745">
        <f>'2（収支報告書)'!$F69</f>
        <v>0</v>
      </c>
      <c r="H38" s="762">
        <v>0</v>
      </c>
      <c r="I38" s="766"/>
      <c r="J38" s="752">
        <f t="shared" si="2"/>
        <v>0</v>
      </c>
      <c r="K38" s="775" t="str">
        <f>IF(B38="","",VLOOKUP(B38,'19-1（減価償却内訳）'!A:U,17))</f>
        <v/>
      </c>
      <c r="L38" s="752">
        <f t="shared" si="3"/>
        <v>0</v>
      </c>
      <c r="M38" s="783">
        <f t="shared" si="4"/>
        <v>0</v>
      </c>
    </row>
    <row r="39" spans="2:13" ht="21" customHeight="1">
      <c r="B39" s="720" t="str">
        <f>IF('2（収支報告書)'!$A70="","",$B38+1)</f>
        <v/>
      </c>
      <c r="C39" s="729">
        <f>'2（収支報告書)'!$A70</f>
        <v>0</v>
      </c>
      <c r="D39" s="737" t="str">
        <f>'2（収支報告書)'!$E70</f>
        <v/>
      </c>
      <c r="E39" s="745" t="str">
        <f>'３(執行状況調書)'!$U38</f>
        <v/>
      </c>
      <c r="F39" s="752">
        <f t="shared" si="1"/>
        <v>0</v>
      </c>
      <c r="G39" s="745">
        <f>'2（収支報告書)'!$F70</f>
        <v>0</v>
      </c>
      <c r="H39" s="762">
        <v>0</v>
      </c>
      <c r="I39" s="766"/>
      <c r="J39" s="752">
        <f t="shared" si="2"/>
        <v>0</v>
      </c>
      <c r="K39" s="775" t="str">
        <f>IF(B39="","",VLOOKUP(B39,'19-1（減価償却内訳）'!A:U,17))</f>
        <v/>
      </c>
      <c r="L39" s="752">
        <f t="shared" si="3"/>
        <v>0</v>
      </c>
      <c r="M39" s="783">
        <f t="shared" si="4"/>
        <v>0</v>
      </c>
    </row>
    <row r="40" spans="2:13" ht="21" customHeight="1">
      <c r="B40" s="720" t="str">
        <f>IF('2（収支報告書)'!$A71="","",$B39+1)</f>
        <v/>
      </c>
      <c r="C40" s="729">
        <f>'2（収支報告書)'!$A71</f>
        <v>0</v>
      </c>
      <c r="D40" s="737" t="str">
        <f>'2（収支報告書)'!$E71</f>
        <v/>
      </c>
      <c r="E40" s="745" t="str">
        <f>'３(執行状況調書)'!$U39</f>
        <v/>
      </c>
      <c r="F40" s="752">
        <f t="shared" si="1"/>
        <v>0</v>
      </c>
      <c r="G40" s="745">
        <f>'2（収支報告書)'!$F71</f>
        <v>0</v>
      </c>
      <c r="H40" s="762">
        <v>0</v>
      </c>
      <c r="I40" s="766"/>
      <c r="J40" s="752">
        <f t="shared" si="2"/>
        <v>0</v>
      </c>
      <c r="K40" s="775" t="str">
        <f>IF(B40="","",VLOOKUP(B40,'19-1（減価償却内訳）'!A:U,17))</f>
        <v/>
      </c>
      <c r="L40" s="752">
        <f t="shared" si="3"/>
        <v>0</v>
      </c>
      <c r="M40" s="783">
        <f t="shared" si="4"/>
        <v>0</v>
      </c>
    </row>
    <row r="41" spans="2:13" ht="21" customHeight="1">
      <c r="B41" s="720" t="str">
        <f>IF('2（収支報告書)'!$A72="","",$B40+1)</f>
        <v/>
      </c>
      <c r="C41" s="729">
        <f>'2（収支報告書)'!$A72</f>
        <v>0</v>
      </c>
      <c r="D41" s="737" t="str">
        <f>'2（収支報告書)'!$E72</f>
        <v/>
      </c>
      <c r="E41" s="745" t="str">
        <f>'３(執行状況調書)'!$U40</f>
        <v/>
      </c>
      <c r="F41" s="752">
        <f t="shared" si="1"/>
        <v>0</v>
      </c>
      <c r="G41" s="745">
        <f>'2（収支報告書)'!$F72</f>
        <v>0</v>
      </c>
      <c r="H41" s="762">
        <v>0</v>
      </c>
      <c r="I41" s="766"/>
      <c r="J41" s="752">
        <f t="shared" si="2"/>
        <v>0</v>
      </c>
      <c r="K41" s="775" t="str">
        <f>IF(B41="","",VLOOKUP(B41,'19-1（減価償却内訳）'!A:U,17))</f>
        <v/>
      </c>
      <c r="L41" s="752">
        <f t="shared" si="3"/>
        <v>0</v>
      </c>
      <c r="M41" s="783">
        <f t="shared" si="4"/>
        <v>0</v>
      </c>
    </row>
    <row r="42" spans="2:13" ht="21" customHeight="1">
      <c r="B42" s="720" t="str">
        <f>IF('2（収支報告書)'!$A73="","",$B41+1)</f>
        <v/>
      </c>
      <c r="C42" s="729">
        <f>'2（収支報告書)'!$A73</f>
        <v>0</v>
      </c>
      <c r="D42" s="737" t="str">
        <f>'2（収支報告書)'!$E73</f>
        <v/>
      </c>
      <c r="E42" s="745" t="str">
        <f>'３(執行状況調書)'!$U41</f>
        <v/>
      </c>
      <c r="F42" s="752">
        <f t="shared" si="1"/>
        <v>0</v>
      </c>
      <c r="G42" s="745">
        <f>'2（収支報告書)'!$F73</f>
        <v>0</v>
      </c>
      <c r="H42" s="762">
        <v>0</v>
      </c>
      <c r="I42" s="766"/>
      <c r="J42" s="752">
        <f t="shared" si="2"/>
        <v>0</v>
      </c>
      <c r="K42" s="775" t="str">
        <f>IF(B42="","",VLOOKUP(B42,'19-1（減価償却内訳）'!A:U,17))</f>
        <v/>
      </c>
      <c r="L42" s="752">
        <f t="shared" si="3"/>
        <v>0</v>
      </c>
      <c r="M42" s="783">
        <f t="shared" si="4"/>
        <v>0</v>
      </c>
    </row>
    <row r="43" spans="2:13" ht="21" customHeight="1">
      <c r="B43" s="720" t="str">
        <f>IF('2（収支報告書)'!$A74="","",$B42+1)</f>
        <v/>
      </c>
      <c r="C43" s="729">
        <f>'2（収支報告書)'!$A74</f>
        <v>0</v>
      </c>
      <c r="D43" s="737" t="str">
        <f>'2（収支報告書)'!$E74</f>
        <v/>
      </c>
      <c r="E43" s="745" t="str">
        <f>'３(執行状況調書)'!$U42</f>
        <v/>
      </c>
      <c r="F43" s="752">
        <f t="shared" si="1"/>
        <v>0</v>
      </c>
      <c r="G43" s="745">
        <f>'2（収支報告書)'!$F74</f>
        <v>0</v>
      </c>
      <c r="H43" s="762">
        <v>0</v>
      </c>
      <c r="I43" s="766"/>
      <c r="J43" s="752">
        <f t="shared" si="2"/>
        <v>0</v>
      </c>
      <c r="K43" s="775" t="str">
        <f>IF(B43="","",VLOOKUP(B43,'19-1（減価償却内訳）'!A:U,17))</f>
        <v/>
      </c>
      <c r="L43" s="752">
        <f t="shared" si="3"/>
        <v>0</v>
      </c>
      <c r="M43" s="783">
        <f t="shared" si="4"/>
        <v>0</v>
      </c>
    </row>
    <row r="44" spans="2:13" ht="21" customHeight="1">
      <c r="B44" s="720" t="str">
        <f>IF('2（収支報告書)'!$A75="","",$B43+1)</f>
        <v/>
      </c>
      <c r="C44" s="729">
        <f>'2（収支報告書)'!$A75</f>
        <v>0</v>
      </c>
      <c r="D44" s="737" t="str">
        <f>'2（収支報告書)'!$E75</f>
        <v/>
      </c>
      <c r="E44" s="745" t="str">
        <f>'３(執行状況調書)'!$U43</f>
        <v/>
      </c>
      <c r="F44" s="752">
        <f t="shared" si="1"/>
        <v>0</v>
      </c>
      <c r="G44" s="745">
        <f>'2（収支報告書)'!$F75</f>
        <v>0</v>
      </c>
      <c r="H44" s="762">
        <v>0</v>
      </c>
      <c r="I44" s="766"/>
      <c r="J44" s="752">
        <f t="shared" si="2"/>
        <v>0</v>
      </c>
      <c r="K44" s="775" t="str">
        <f>IF(B44="","",VLOOKUP(B44,'19-1（減価償却内訳）'!A:U,17))</f>
        <v/>
      </c>
      <c r="L44" s="752">
        <f t="shared" si="3"/>
        <v>0</v>
      </c>
      <c r="M44" s="783">
        <f t="shared" si="4"/>
        <v>0</v>
      </c>
    </row>
    <row r="45" spans="2:13" ht="21" customHeight="1">
      <c r="B45" s="720" t="str">
        <f>IF('2（収支報告書)'!$A76="","",$B44+1)</f>
        <v/>
      </c>
      <c r="C45" s="729">
        <f>'2（収支報告書)'!$A76</f>
        <v>0</v>
      </c>
      <c r="D45" s="737" t="str">
        <f>'2（収支報告書)'!$E76</f>
        <v/>
      </c>
      <c r="E45" s="745" t="str">
        <f>'３(執行状況調書)'!$U44</f>
        <v/>
      </c>
      <c r="F45" s="752">
        <f t="shared" si="1"/>
        <v>0</v>
      </c>
      <c r="G45" s="745">
        <f>'2（収支報告書)'!$F76</f>
        <v>0</v>
      </c>
      <c r="H45" s="762">
        <v>0</v>
      </c>
      <c r="I45" s="766"/>
      <c r="J45" s="752">
        <f t="shared" si="2"/>
        <v>0</v>
      </c>
      <c r="K45" s="775" t="str">
        <f>IF(B45="","",VLOOKUP(B45,'19-1（減価償却内訳）'!A:U,17))</f>
        <v/>
      </c>
      <c r="L45" s="752">
        <f t="shared" si="3"/>
        <v>0</v>
      </c>
      <c r="M45" s="783">
        <f t="shared" si="4"/>
        <v>0</v>
      </c>
    </row>
    <row r="46" spans="2:13" ht="21" customHeight="1">
      <c r="B46" s="720" t="str">
        <f>IF('2（収支報告書)'!$A77="","",$B45+1)</f>
        <v/>
      </c>
      <c r="C46" s="729">
        <f>'2（収支報告書)'!$A77</f>
        <v>0</v>
      </c>
      <c r="D46" s="737" t="str">
        <f>'2（収支報告書)'!$E77</f>
        <v/>
      </c>
      <c r="E46" s="745" t="str">
        <f>'３(執行状況調書)'!$U45</f>
        <v/>
      </c>
      <c r="F46" s="752">
        <f t="shared" si="1"/>
        <v>0</v>
      </c>
      <c r="G46" s="745">
        <f>'2（収支報告書)'!$F77</f>
        <v>0</v>
      </c>
      <c r="H46" s="762">
        <v>0</v>
      </c>
      <c r="I46" s="766"/>
      <c r="J46" s="752">
        <f t="shared" si="2"/>
        <v>0</v>
      </c>
      <c r="K46" s="775" t="str">
        <f>IF(B46="","",VLOOKUP(B46,'19-1（減価償却内訳）'!A:U,17))</f>
        <v/>
      </c>
      <c r="L46" s="752">
        <f t="shared" si="3"/>
        <v>0</v>
      </c>
      <c r="M46" s="783">
        <f t="shared" si="4"/>
        <v>0</v>
      </c>
    </row>
    <row r="47" spans="2:13" ht="21" customHeight="1">
      <c r="B47" s="720" t="str">
        <f>IF('2（収支報告書)'!$A78="","",$B46+1)</f>
        <v/>
      </c>
      <c r="C47" s="729">
        <f>'2（収支報告書)'!$A78</f>
        <v>0</v>
      </c>
      <c r="D47" s="737" t="str">
        <f>'2（収支報告書)'!$E78</f>
        <v/>
      </c>
      <c r="E47" s="745" t="str">
        <f>'３(執行状況調書)'!$U46</f>
        <v/>
      </c>
      <c r="F47" s="752">
        <f t="shared" si="1"/>
        <v>0</v>
      </c>
      <c r="G47" s="745">
        <f>'2（収支報告書)'!$F78</f>
        <v>0</v>
      </c>
      <c r="H47" s="762">
        <v>0</v>
      </c>
      <c r="I47" s="766"/>
      <c r="J47" s="752">
        <f t="shared" si="2"/>
        <v>0</v>
      </c>
      <c r="K47" s="775" t="str">
        <f>IF(B47="","",VLOOKUP(B47,'19-1（減価償却内訳）'!A:U,17))</f>
        <v/>
      </c>
      <c r="L47" s="752">
        <f t="shared" si="3"/>
        <v>0</v>
      </c>
      <c r="M47" s="783">
        <f t="shared" si="4"/>
        <v>0</v>
      </c>
    </row>
    <row r="48" spans="2:13" ht="21" customHeight="1">
      <c r="B48" s="721" t="str">
        <f>IF('2（収支報告書)'!$A79="","",$B47+1)</f>
        <v/>
      </c>
      <c r="C48" s="730">
        <f>'2（収支報告書)'!$A79</f>
        <v>0</v>
      </c>
      <c r="D48" s="738" t="str">
        <f>'2（収支報告書)'!$E79</f>
        <v/>
      </c>
      <c r="E48" s="746" t="str">
        <f>'３(執行状況調書)'!$U47</f>
        <v/>
      </c>
      <c r="F48" s="753">
        <f t="shared" si="1"/>
        <v>0</v>
      </c>
      <c r="G48" s="746">
        <f>'2（収支報告書)'!$F79</f>
        <v>0</v>
      </c>
      <c r="H48" s="763">
        <v>0</v>
      </c>
      <c r="I48" s="767"/>
      <c r="J48" s="753">
        <f t="shared" si="2"/>
        <v>0</v>
      </c>
      <c r="K48" s="776" t="str">
        <f>IF(B48="","",VLOOKUP(B48,'19-1（減価償却内訳）'!A:U,17))</f>
        <v/>
      </c>
      <c r="L48" s="753">
        <f t="shared" si="3"/>
        <v>0</v>
      </c>
      <c r="M48" s="784">
        <f t="shared" si="4"/>
        <v>0</v>
      </c>
    </row>
    <row r="49" spans="1:13" ht="7.5" customHeight="1">
      <c r="A49" s="712"/>
      <c r="B49" s="712"/>
      <c r="D49" s="712"/>
      <c r="E49" s="712"/>
      <c r="F49" s="712"/>
      <c r="G49" s="712"/>
      <c r="H49" s="712"/>
      <c r="I49" s="712"/>
      <c r="J49" s="712"/>
      <c r="K49" s="712"/>
      <c r="L49" s="712"/>
      <c r="M49" s="712"/>
    </row>
    <row r="50" spans="1:13" s="711" customFormat="1" ht="15" customHeight="1">
      <c r="A50" s="73"/>
      <c r="B50" s="73"/>
      <c r="C50" s="73" t="s">
        <v>325</v>
      </c>
      <c r="D50" s="73"/>
      <c r="E50" s="73"/>
      <c r="F50" s="73"/>
      <c r="G50" s="73"/>
      <c r="H50" s="73"/>
      <c r="I50" s="73"/>
      <c r="J50" s="73"/>
      <c r="K50" s="73"/>
      <c r="L50" s="73"/>
      <c r="M50" s="73"/>
    </row>
    <row r="51" spans="1:13" s="711" customFormat="1" ht="15" customHeight="1">
      <c r="A51" s="73"/>
      <c r="B51" s="73"/>
      <c r="C51" s="73" t="s">
        <v>183</v>
      </c>
      <c r="D51" s="73"/>
      <c r="E51" s="73"/>
      <c r="F51" s="73"/>
      <c r="G51" s="73"/>
      <c r="H51" s="73"/>
      <c r="I51" s="73"/>
      <c r="J51" s="73"/>
      <c r="K51" s="73"/>
      <c r="L51" s="73"/>
      <c r="M51" s="73"/>
    </row>
    <row r="52" spans="1:13" s="711" customFormat="1" ht="15" customHeight="1">
      <c r="C52" s="73" t="s">
        <v>206</v>
      </c>
      <c r="D52" s="73"/>
      <c r="E52" s="73"/>
      <c r="F52" s="73"/>
      <c r="G52" s="73"/>
      <c r="H52" s="73"/>
      <c r="I52" s="73"/>
    </row>
    <row r="53" spans="1:13" s="711" customFormat="1" ht="15" customHeight="1">
      <c r="C53" s="73" t="s">
        <v>322</v>
      </c>
      <c r="D53" s="73"/>
      <c r="E53" s="73"/>
      <c r="F53" s="73"/>
      <c r="G53" s="73"/>
      <c r="H53" s="73"/>
      <c r="I53" s="73"/>
    </row>
    <row r="54" spans="1:13" s="711" customFormat="1" ht="15" customHeight="1">
      <c r="C54" s="73" t="s">
        <v>174</v>
      </c>
      <c r="D54" s="73"/>
      <c r="E54" s="73"/>
      <c r="F54" s="73"/>
      <c r="G54" s="73"/>
      <c r="H54" s="73"/>
      <c r="I54" s="73"/>
    </row>
  </sheetData>
  <sheetProtection password="DD53" sheet="1" objects="1" scenarios="1" selectLockedCells="1"/>
  <mergeCells count="6">
    <mergeCell ref="B2:D2"/>
    <mergeCell ref="J2:L2"/>
    <mergeCell ref="D4:F4"/>
    <mergeCell ref="G4:L4"/>
    <mergeCell ref="B8:C8"/>
    <mergeCell ref="B4:B7"/>
  </mergeCells>
  <phoneticPr fontId="26"/>
  <pageMargins left="0.39370078740157483" right="0.39370078740157483" top="0.39370078740157483" bottom="0.39370078740157483" header="0.51181102362204722" footer="0.11811023622047245"/>
  <pageSetup paperSize="9" scale="83" fitToWidth="1" fitToHeight="5" orientation="landscape" usePrinterDefaults="1"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B2:M560"/>
  <sheetViews>
    <sheetView showGridLines="0" view="pageBreakPreview" zoomScaleSheetLayoutView="100" workbookViewId="0">
      <selection activeCell="E2" sqref="E2:J2"/>
    </sheetView>
  </sheetViews>
  <sheetFormatPr defaultColWidth="9" defaultRowHeight="13.2"/>
  <cols>
    <col min="1" max="1" width="1.3984375" style="73" customWidth="1"/>
    <col min="2" max="2" width="12.59765625" style="73" customWidth="1"/>
    <col min="3" max="3" width="12.09765625" style="73" customWidth="1"/>
    <col min="4" max="4" width="0.19921875" style="73" customWidth="1"/>
    <col min="5" max="5" width="12.09765625" style="73" customWidth="1"/>
    <col min="6" max="6" width="11.59765625" style="73" customWidth="1"/>
    <col min="7" max="8" width="15.59765625" style="73" customWidth="1"/>
    <col min="9" max="10" width="12.59765625" style="73" customWidth="1"/>
    <col min="11" max="11" width="0.19921875" style="73" customWidth="1"/>
    <col min="12" max="12" width="14.09765625" style="73" customWidth="1"/>
    <col min="13" max="13" width="17.69921875" style="73" customWidth="1"/>
    <col min="14" max="16384" width="9" style="73"/>
  </cols>
  <sheetData>
    <row r="2" spans="2:13" ht="14.4">
      <c r="E2" s="797">
        <f>'2（収支報告書)'!$A$9</f>
        <v>7</v>
      </c>
      <c r="F2" s="797"/>
      <c r="G2" s="797"/>
      <c r="H2" s="797"/>
      <c r="I2" s="797"/>
      <c r="J2" s="797"/>
    </row>
    <row r="4" spans="2:13" ht="12.75" customHeight="1">
      <c r="J4" s="798"/>
    </row>
    <row r="5" spans="2:13" ht="13.5" customHeight="1">
      <c r="F5" s="798" t="s">
        <v>60</v>
      </c>
      <c r="G5" s="799" t="str">
        <f>IF($J5="","",'2（収支報告書)'!$E$6)</f>
        <v/>
      </c>
      <c r="H5" s="803" t="s">
        <v>323</v>
      </c>
      <c r="I5" s="803"/>
      <c r="J5" s="808" t="str">
        <f>IF('17-1（所得細目表)'!$B9="","",'17-1（所得細目表)'!$B9)</f>
        <v/>
      </c>
      <c r="L5" s="798">
        <f>VLOOKUP($J5,'17-1（所得細目表)'!$B$9:$M$48,2,0)</f>
        <v>0</v>
      </c>
      <c r="M5" s="810" t="s">
        <v>324</v>
      </c>
    </row>
    <row r="6" spans="2:13">
      <c r="D6" s="795"/>
      <c r="K6" s="795"/>
    </row>
    <row r="7" spans="2:13">
      <c r="B7" s="786" t="s">
        <v>230</v>
      </c>
      <c r="C7" s="792" t="s">
        <v>168</v>
      </c>
      <c r="E7" s="786" t="s">
        <v>303</v>
      </c>
      <c r="F7" s="786" t="s">
        <v>305</v>
      </c>
      <c r="G7" s="800"/>
      <c r="H7" s="804"/>
      <c r="I7" s="800" t="s">
        <v>44</v>
      </c>
      <c r="J7" s="792" t="s">
        <v>92</v>
      </c>
      <c r="L7" s="786" t="s">
        <v>291</v>
      </c>
      <c r="M7" s="811"/>
    </row>
    <row r="8" spans="2:13">
      <c r="B8" s="787" t="s">
        <v>175</v>
      </c>
      <c r="C8" s="793" t="s">
        <v>10</v>
      </c>
      <c r="E8" s="787" t="s">
        <v>142</v>
      </c>
      <c r="F8" s="787" t="s">
        <v>328</v>
      </c>
      <c r="G8" s="801" t="s">
        <v>179</v>
      </c>
      <c r="H8" s="805" t="s">
        <v>331</v>
      </c>
      <c r="I8" s="807" t="s">
        <v>78</v>
      </c>
      <c r="J8" s="793" t="s">
        <v>309</v>
      </c>
      <c r="L8" s="787" t="s">
        <v>310</v>
      </c>
      <c r="M8" s="793" t="s">
        <v>307</v>
      </c>
    </row>
    <row r="9" spans="2:13">
      <c r="B9" s="788"/>
      <c r="C9" s="794" t="s">
        <v>312</v>
      </c>
      <c r="D9" s="796"/>
      <c r="E9" s="788" t="s">
        <v>313</v>
      </c>
      <c r="F9" s="788"/>
      <c r="G9" s="802" t="s">
        <v>104</v>
      </c>
      <c r="H9" s="806" t="s">
        <v>332</v>
      </c>
      <c r="I9" s="77" t="s">
        <v>317</v>
      </c>
      <c r="J9" s="794"/>
      <c r="K9" s="809"/>
      <c r="L9" s="788" t="s">
        <v>319</v>
      </c>
      <c r="M9" s="794" t="s">
        <v>321</v>
      </c>
    </row>
    <row r="10" spans="2:13" s="785" customFormat="1" ht="30.75" customHeight="1">
      <c r="B10" s="789" t="str">
        <f>VLOOKUP($J5,'17-1（所得細目表)'!$B$9:$M$48,3,0)</f>
        <v/>
      </c>
      <c r="C10" s="789" t="str">
        <f>VLOOKUP($J5,'17-1（所得細目表)'!$B$9:$M$48,4,0)</f>
        <v/>
      </c>
      <c r="D10" s="789"/>
      <c r="E10" s="789">
        <f>VLOOKUP($J5,'17-1（所得細目表)'!$B$9:$M$48,5,0)</f>
        <v>0</v>
      </c>
      <c r="F10" s="789">
        <f>VLOOKUP($J5,'17-1（所得細目表)'!$B$9:$M$48,6,0)</f>
        <v>0</v>
      </c>
      <c r="G10" s="789">
        <f>VLOOKUP($J5,'17-1（所得細目表)'!$B$9:$M$48,7,0)</f>
        <v>0</v>
      </c>
      <c r="H10" s="789">
        <f>VLOOKUP($J5,'17-1（所得細目表)'!$B$9:$M$48,8,0)</f>
        <v>0</v>
      </c>
      <c r="I10" s="789">
        <f>VLOOKUP($J5,'17-1（所得細目表)'!$B$9:$M$48,9,0)</f>
        <v>0</v>
      </c>
      <c r="J10" s="789" t="str">
        <f>VLOOKUP($J5,'17-1（所得細目表)'!$B$9:$M$48,10,0)</f>
        <v/>
      </c>
      <c r="K10" s="789"/>
      <c r="L10" s="789">
        <f>VLOOKUP($J5,'17-1（所得細目表)'!$B$9:$M$48,11,0)</f>
        <v>0</v>
      </c>
      <c r="M10" s="789">
        <f>VLOOKUP($J5,'17-1（所得細目表)'!$B$9:$M$48,12,0)</f>
        <v>0</v>
      </c>
    </row>
    <row r="12" spans="2:13">
      <c r="C12" s="73" t="s">
        <v>333</v>
      </c>
    </row>
    <row r="14" spans="2:13">
      <c r="B14" s="790"/>
      <c r="C14" s="790"/>
      <c r="D14" s="790"/>
      <c r="E14" s="790"/>
      <c r="F14" s="790"/>
      <c r="G14" s="790"/>
      <c r="H14" s="790"/>
      <c r="I14" s="790"/>
      <c r="J14" s="790"/>
      <c r="K14" s="790"/>
      <c r="L14" s="790"/>
      <c r="M14" s="790"/>
    </row>
    <row r="16" spans="2:13" ht="14.4">
      <c r="E16" s="797">
        <f>'2（収支報告書)'!$A$9</f>
        <v>7</v>
      </c>
      <c r="F16" s="797"/>
      <c r="G16" s="797"/>
      <c r="H16" s="797"/>
      <c r="I16" s="797"/>
      <c r="J16" s="797"/>
    </row>
    <row r="18" spans="2:13" ht="12.75" customHeight="1">
      <c r="J18" s="798"/>
    </row>
    <row r="19" spans="2:13" ht="13.5" customHeight="1">
      <c r="F19" s="798" t="s">
        <v>60</v>
      </c>
      <c r="G19" s="799" t="str">
        <f>IF($J19="","",'2（収支報告書)'!$E$6)</f>
        <v/>
      </c>
      <c r="H19" s="803" t="s">
        <v>323</v>
      </c>
      <c r="I19" s="803"/>
      <c r="J19" s="808" t="str">
        <f>IF('17-1（所得細目表)'!$B10="","",'17-1（所得細目表)'!$B10)</f>
        <v/>
      </c>
      <c r="L19" s="798">
        <f>VLOOKUP($J19,'17-1（所得細目表)'!$B$9:$M$48,2,0)</f>
        <v>0</v>
      </c>
      <c r="M19" s="810" t="s">
        <v>324</v>
      </c>
    </row>
    <row r="20" spans="2:13">
      <c r="D20" s="795"/>
      <c r="K20" s="795"/>
    </row>
    <row r="21" spans="2:13">
      <c r="B21" s="786" t="s">
        <v>230</v>
      </c>
      <c r="C21" s="792" t="s">
        <v>168</v>
      </c>
      <c r="E21" s="786" t="s">
        <v>303</v>
      </c>
      <c r="F21" s="786" t="s">
        <v>305</v>
      </c>
      <c r="G21" s="800"/>
      <c r="H21" s="804"/>
      <c r="I21" s="800" t="s">
        <v>44</v>
      </c>
      <c r="J21" s="792" t="s">
        <v>92</v>
      </c>
      <c r="L21" s="786" t="s">
        <v>291</v>
      </c>
      <c r="M21" s="811"/>
    </row>
    <row r="22" spans="2:13">
      <c r="B22" s="787" t="s">
        <v>175</v>
      </c>
      <c r="C22" s="793" t="s">
        <v>10</v>
      </c>
      <c r="E22" s="787" t="s">
        <v>142</v>
      </c>
      <c r="F22" s="787" t="s">
        <v>328</v>
      </c>
      <c r="G22" s="801" t="s">
        <v>179</v>
      </c>
      <c r="H22" s="805" t="s">
        <v>331</v>
      </c>
      <c r="I22" s="807" t="s">
        <v>78</v>
      </c>
      <c r="J22" s="793" t="s">
        <v>309</v>
      </c>
      <c r="L22" s="787" t="s">
        <v>310</v>
      </c>
      <c r="M22" s="793" t="s">
        <v>307</v>
      </c>
    </row>
    <row r="23" spans="2:13">
      <c r="B23" s="788"/>
      <c r="C23" s="794" t="s">
        <v>312</v>
      </c>
      <c r="D23" s="796"/>
      <c r="E23" s="788" t="s">
        <v>313</v>
      </c>
      <c r="F23" s="788"/>
      <c r="G23" s="802" t="s">
        <v>104</v>
      </c>
      <c r="H23" s="806" t="s">
        <v>332</v>
      </c>
      <c r="I23" s="77" t="s">
        <v>317</v>
      </c>
      <c r="J23" s="794"/>
      <c r="K23" s="809"/>
      <c r="L23" s="788" t="s">
        <v>319</v>
      </c>
      <c r="M23" s="794" t="s">
        <v>321</v>
      </c>
    </row>
    <row r="24" spans="2:13" ht="30.75" customHeight="1">
      <c r="B24" s="791" t="str">
        <f>VLOOKUP($J19,'17-1（所得細目表)'!$B$9:$M$48,3,0)</f>
        <v/>
      </c>
      <c r="C24" s="791" t="str">
        <f>VLOOKUP($J19,'17-1（所得細目表)'!$B$9:$M$48,4,0)</f>
        <v/>
      </c>
      <c r="D24" s="791"/>
      <c r="E24" s="791">
        <f>VLOOKUP($J19,'17-1（所得細目表)'!$B$9:$M$48,5,0)</f>
        <v>0</v>
      </c>
      <c r="F24" s="791">
        <f>VLOOKUP($J19,'17-1（所得細目表)'!$B$9:$M$48,6,0)</f>
        <v>0</v>
      </c>
      <c r="G24" s="791">
        <f>VLOOKUP($J19,'17-1（所得細目表)'!$B$9:$M$48,7,0)</f>
        <v>0</v>
      </c>
      <c r="H24" s="791">
        <f>VLOOKUP($J19,'17-1（所得細目表)'!$B$9:$M$48,8,0)</f>
        <v>0</v>
      </c>
      <c r="I24" s="791">
        <f>VLOOKUP($J19,'17-1（所得細目表)'!$B$9:$M$48,9,0)</f>
        <v>0</v>
      </c>
      <c r="J24" s="791" t="str">
        <f>VLOOKUP($J19,'17-1（所得細目表)'!$B$9:$M$48,10,0)</f>
        <v/>
      </c>
      <c r="K24" s="791"/>
      <c r="L24" s="791">
        <f>VLOOKUP($J19,'17-1（所得細目表)'!$B$9:$M$48,11,0)</f>
        <v>0</v>
      </c>
      <c r="M24" s="791">
        <f>VLOOKUP($J19,'17-1（所得細目表)'!$B$9:$M$48,12,0)</f>
        <v>0</v>
      </c>
    </row>
    <row r="26" spans="2:13">
      <c r="C26" s="73" t="s">
        <v>333</v>
      </c>
    </row>
    <row r="28" spans="2:13">
      <c r="B28" s="790"/>
      <c r="C28" s="790"/>
      <c r="D28" s="790"/>
      <c r="E28" s="790"/>
      <c r="F28" s="790"/>
      <c r="G28" s="790"/>
      <c r="H28" s="790"/>
      <c r="I28" s="790"/>
      <c r="J28" s="790"/>
      <c r="K28" s="790"/>
      <c r="L28" s="790"/>
      <c r="M28" s="790"/>
    </row>
    <row r="30" spans="2:13" ht="14.4">
      <c r="E30" s="797">
        <f>'2（収支報告書)'!$A$9</f>
        <v>7</v>
      </c>
      <c r="F30" s="797"/>
      <c r="G30" s="797"/>
      <c r="H30" s="797"/>
      <c r="I30" s="797"/>
      <c r="J30" s="797"/>
    </row>
    <row r="32" spans="2:13" ht="12.75" customHeight="1">
      <c r="J32" s="798"/>
    </row>
    <row r="33" spans="2:13" ht="13.5" customHeight="1">
      <c r="F33" s="798" t="s">
        <v>60</v>
      </c>
      <c r="G33" s="799" t="str">
        <f>IF($J33="","",'2（収支報告書)'!$E$6)</f>
        <v/>
      </c>
      <c r="H33" s="803" t="s">
        <v>323</v>
      </c>
      <c r="I33" s="803"/>
      <c r="J33" s="808" t="str">
        <f>IF('17-1（所得細目表)'!$B11="","",'17-1（所得細目表)'!$B11)</f>
        <v/>
      </c>
      <c r="L33" s="798">
        <f>VLOOKUP($J33,'17-1（所得細目表)'!$B$9:$M$48,2,0)</f>
        <v>0</v>
      </c>
      <c r="M33" s="810" t="s">
        <v>324</v>
      </c>
    </row>
    <row r="34" spans="2:13">
      <c r="D34" s="795"/>
      <c r="K34" s="795"/>
    </row>
    <row r="35" spans="2:13">
      <c r="B35" s="786" t="s">
        <v>230</v>
      </c>
      <c r="C35" s="792" t="s">
        <v>168</v>
      </c>
      <c r="E35" s="786" t="s">
        <v>303</v>
      </c>
      <c r="F35" s="786" t="s">
        <v>305</v>
      </c>
      <c r="G35" s="800"/>
      <c r="H35" s="804"/>
      <c r="I35" s="800" t="s">
        <v>44</v>
      </c>
      <c r="J35" s="792" t="s">
        <v>92</v>
      </c>
      <c r="L35" s="786" t="s">
        <v>291</v>
      </c>
      <c r="M35" s="811"/>
    </row>
    <row r="36" spans="2:13">
      <c r="B36" s="787" t="s">
        <v>175</v>
      </c>
      <c r="C36" s="793" t="s">
        <v>10</v>
      </c>
      <c r="E36" s="787" t="s">
        <v>142</v>
      </c>
      <c r="F36" s="787" t="s">
        <v>328</v>
      </c>
      <c r="G36" s="801" t="s">
        <v>179</v>
      </c>
      <c r="H36" s="805" t="s">
        <v>331</v>
      </c>
      <c r="I36" s="807" t="s">
        <v>78</v>
      </c>
      <c r="J36" s="793" t="s">
        <v>309</v>
      </c>
      <c r="L36" s="787" t="s">
        <v>310</v>
      </c>
      <c r="M36" s="793" t="s">
        <v>307</v>
      </c>
    </row>
    <row r="37" spans="2:13">
      <c r="B37" s="788"/>
      <c r="C37" s="794" t="s">
        <v>312</v>
      </c>
      <c r="D37" s="796"/>
      <c r="E37" s="788" t="s">
        <v>313</v>
      </c>
      <c r="F37" s="788"/>
      <c r="G37" s="802" t="s">
        <v>104</v>
      </c>
      <c r="H37" s="806" t="s">
        <v>332</v>
      </c>
      <c r="I37" s="77" t="s">
        <v>317</v>
      </c>
      <c r="J37" s="794"/>
      <c r="K37" s="809"/>
      <c r="L37" s="788" t="s">
        <v>319</v>
      </c>
      <c r="M37" s="794" t="s">
        <v>321</v>
      </c>
    </row>
    <row r="38" spans="2:13" ht="30.75" customHeight="1">
      <c r="B38" s="791" t="str">
        <f>VLOOKUP($J33,'17-1（所得細目表)'!$B$9:$M$48,3,0)</f>
        <v/>
      </c>
      <c r="C38" s="791" t="str">
        <f>VLOOKUP($J33,'17-1（所得細目表)'!$B$9:$M$48,4,0)</f>
        <v/>
      </c>
      <c r="D38" s="791"/>
      <c r="E38" s="791">
        <f>VLOOKUP($J33,'17-1（所得細目表)'!$B$9:$M$48,5,0)</f>
        <v>0</v>
      </c>
      <c r="F38" s="791">
        <f>VLOOKUP($J33,'17-1（所得細目表)'!$B$9:$M$48,6,0)</f>
        <v>0</v>
      </c>
      <c r="G38" s="791">
        <f>VLOOKUP($J33,'17-1（所得細目表)'!$B$9:$M$48,7,0)</f>
        <v>0</v>
      </c>
      <c r="H38" s="791">
        <f>VLOOKUP($J33,'17-1（所得細目表)'!$B$9:$M$48,8,0)</f>
        <v>0</v>
      </c>
      <c r="I38" s="791">
        <f>VLOOKUP($J33,'17-1（所得細目表)'!$B$9:$M$48,9,0)</f>
        <v>0</v>
      </c>
      <c r="J38" s="791" t="str">
        <f>VLOOKUP($J33,'17-1（所得細目表)'!$B$9:$M$48,10,0)</f>
        <v/>
      </c>
      <c r="K38" s="791"/>
      <c r="L38" s="791">
        <f>VLOOKUP($J33,'17-1（所得細目表)'!$B$9:$M$48,11,0)</f>
        <v>0</v>
      </c>
      <c r="M38" s="791">
        <f>VLOOKUP($J33,'17-1（所得細目表)'!$B$9:$M$48,12,0)</f>
        <v>0</v>
      </c>
    </row>
    <row r="40" spans="2:13">
      <c r="C40" s="73" t="s">
        <v>333</v>
      </c>
    </row>
    <row r="42" spans="2:13">
      <c r="B42" s="790"/>
      <c r="C42" s="790"/>
      <c r="D42" s="790"/>
      <c r="E42" s="790"/>
      <c r="F42" s="790"/>
      <c r="G42" s="790"/>
      <c r="H42" s="790"/>
      <c r="I42" s="790"/>
      <c r="J42" s="790"/>
      <c r="K42" s="790"/>
      <c r="L42" s="790"/>
      <c r="M42" s="790"/>
    </row>
    <row r="44" spans="2:13" ht="14.4">
      <c r="E44" s="797">
        <f>'2（収支報告書)'!$A$9</f>
        <v>7</v>
      </c>
      <c r="F44" s="797"/>
      <c r="G44" s="797"/>
      <c r="H44" s="797"/>
      <c r="I44" s="797"/>
      <c r="J44" s="797"/>
    </row>
    <row r="46" spans="2:13" ht="12.75" customHeight="1">
      <c r="J46" s="798"/>
    </row>
    <row r="47" spans="2:13" ht="13.5" customHeight="1">
      <c r="F47" s="798" t="s">
        <v>60</v>
      </c>
      <c r="G47" s="799" t="str">
        <f>IF($J47="","",'2（収支報告書)'!$E$6)</f>
        <v/>
      </c>
      <c r="H47" s="803" t="s">
        <v>323</v>
      </c>
      <c r="I47" s="803"/>
      <c r="J47" s="808" t="str">
        <f>IF('17-1（所得細目表)'!$B12="","",'17-1（所得細目表)'!$B12)</f>
        <v/>
      </c>
      <c r="L47" s="798">
        <f>VLOOKUP($J47,'17-1（所得細目表)'!$B$9:$M$48,2,0)</f>
        <v>0</v>
      </c>
      <c r="M47" s="810" t="s">
        <v>324</v>
      </c>
    </row>
    <row r="48" spans="2:13">
      <c r="D48" s="795"/>
      <c r="K48" s="795"/>
    </row>
    <row r="49" spans="2:13">
      <c r="B49" s="786" t="s">
        <v>230</v>
      </c>
      <c r="C49" s="792" t="s">
        <v>168</v>
      </c>
      <c r="E49" s="786" t="s">
        <v>303</v>
      </c>
      <c r="F49" s="786" t="s">
        <v>305</v>
      </c>
      <c r="G49" s="800"/>
      <c r="H49" s="804"/>
      <c r="I49" s="800" t="s">
        <v>44</v>
      </c>
      <c r="J49" s="792" t="s">
        <v>92</v>
      </c>
      <c r="L49" s="786" t="s">
        <v>291</v>
      </c>
      <c r="M49" s="811"/>
    </row>
    <row r="50" spans="2:13">
      <c r="B50" s="787" t="s">
        <v>175</v>
      </c>
      <c r="C50" s="793" t="s">
        <v>10</v>
      </c>
      <c r="E50" s="787" t="s">
        <v>142</v>
      </c>
      <c r="F50" s="787" t="s">
        <v>328</v>
      </c>
      <c r="G50" s="801" t="s">
        <v>179</v>
      </c>
      <c r="H50" s="805" t="s">
        <v>331</v>
      </c>
      <c r="I50" s="807" t="s">
        <v>78</v>
      </c>
      <c r="J50" s="793" t="s">
        <v>309</v>
      </c>
      <c r="L50" s="787" t="s">
        <v>310</v>
      </c>
      <c r="M50" s="793" t="s">
        <v>307</v>
      </c>
    </row>
    <row r="51" spans="2:13">
      <c r="B51" s="788"/>
      <c r="C51" s="794" t="s">
        <v>312</v>
      </c>
      <c r="D51" s="796"/>
      <c r="E51" s="788" t="s">
        <v>313</v>
      </c>
      <c r="F51" s="788"/>
      <c r="G51" s="802" t="s">
        <v>104</v>
      </c>
      <c r="H51" s="806" t="s">
        <v>332</v>
      </c>
      <c r="I51" s="77" t="s">
        <v>317</v>
      </c>
      <c r="J51" s="794"/>
      <c r="K51" s="809"/>
      <c r="L51" s="788" t="s">
        <v>319</v>
      </c>
      <c r="M51" s="794" t="s">
        <v>321</v>
      </c>
    </row>
    <row r="52" spans="2:13" ht="30.75" customHeight="1">
      <c r="B52" s="791" t="str">
        <f>VLOOKUP($J47,'17-1（所得細目表)'!$B$9:$M$48,3,0)</f>
        <v/>
      </c>
      <c r="C52" s="791" t="str">
        <f>VLOOKUP($J47,'17-1（所得細目表)'!$B$9:$M$48,4,0)</f>
        <v/>
      </c>
      <c r="D52" s="791"/>
      <c r="E52" s="791">
        <f>VLOOKUP($J47,'17-1（所得細目表)'!$B$9:$M$48,5,0)</f>
        <v>0</v>
      </c>
      <c r="F52" s="791">
        <f>VLOOKUP($J47,'17-1（所得細目表)'!$B$9:$M$48,6,0)</f>
        <v>0</v>
      </c>
      <c r="G52" s="791">
        <f>VLOOKUP($J47,'17-1（所得細目表)'!$B$9:$M$48,7,0)</f>
        <v>0</v>
      </c>
      <c r="H52" s="791">
        <f>VLOOKUP($J47,'17-1（所得細目表)'!$B$9:$M$48,8,0)</f>
        <v>0</v>
      </c>
      <c r="I52" s="791">
        <f>VLOOKUP($J47,'17-1（所得細目表)'!$B$9:$M$48,9,0)</f>
        <v>0</v>
      </c>
      <c r="J52" s="791" t="str">
        <f>VLOOKUP($J47,'17-1（所得細目表)'!$B$9:$M$48,10,0)</f>
        <v/>
      </c>
      <c r="K52" s="791"/>
      <c r="L52" s="791">
        <f>VLOOKUP($J47,'17-1（所得細目表)'!$B$9:$M$48,11,0)</f>
        <v>0</v>
      </c>
      <c r="M52" s="791">
        <f>VLOOKUP($J47,'17-1（所得細目表)'!$B$9:$M$48,12,0)</f>
        <v>0</v>
      </c>
    </row>
    <row r="54" spans="2:13">
      <c r="C54" s="73" t="s">
        <v>333</v>
      </c>
    </row>
    <row r="56" spans="2:13">
      <c r="B56" s="790"/>
      <c r="C56" s="790"/>
      <c r="D56" s="790"/>
      <c r="E56" s="790"/>
      <c r="F56" s="790"/>
      <c r="G56" s="790"/>
      <c r="H56" s="790"/>
      <c r="I56" s="790"/>
      <c r="J56" s="790"/>
      <c r="K56" s="790"/>
      <c r="L56" s="790"/>
      <c r="M56" s="790"/>
    </row>
    <row r="58" spans="2:13" ht="14.4">
      <c r="E58" s="797">
        <f>'2（収支報告書)'!$A$9</f>
        <v>7</v>
      </c>
      <c r="F58" s="797"/>
      <c r="G58" s="797"/>
      <c r="H58" s="797"/>
      <c r="I58" s="797"/>
      <c r="J58" s="797"/>
    </row>
    <row r="60" spans="2:13" ht="12.75" customHeight="1">
      <c r="J60" s="798"/>
    </row>
    <row r="61" spans="2:13" ht="13.5" customHeight="1">
      <c r="F61" s="798" t="s">
        <v>60</v>
      </c>
      <c r="G61" s="799" t="str">
        <f>IF($J61="","",'2（収支報告書)'!$E$6)</f>
        <v/>
      </c>
      <c r="H61" s="803" t="s">
        <v>323</v>
      </c>
      <c r="I61" s="803"/>
      <c r="J61" s="808" t="str">
        <f>IF('17-1（所得細目表)'!$B13="","",'17-1（所得細目表)'!$B13)</f>
        <v/>
      </c>
      <c r="L61" s="798">
        <f>VLOOKUP($J61,'17-1（所得細目表)'!$B$9:$M$48,2,0)</f>
        <v>0</v>
      </c>
      <c r="M61" s="810" t="s">
        <v>324</v>
      </c>
    </row>
    <row r="62" spans="2:13">
      <c r="D62" s="795"/>
      <c r="K62" s="795"/>
    </row>
    <row r="63" spans="2:13">
      <c r="B63" s="786" t="s">
        <v>230</v>
      </c>
      <c r="C63" s="792" t="s">
        <v>168</v>
      </c>
      <c r="E63" s="786" t="s">
        <v>303</v>
      </c>
      <c r="F63" s="786" t="s">
        <v>305</v>
      </c>
      <c r="G63" s="800"/>
      <c r="H63" s="804"/>
      <c r="I63" s="800" t="s">
        <v>44</v>
      </c>
      <c r="J63" s="792" t="s">
        <v>92</v>
      </c>
      <c r="L63" s="786" t="s">
        <v>291</v>
      </c>
      <c r="M63" s="811"/>
    </row>
    <row r="64" spans="2:13">
      <c r="B64" s="787" t="s">
        <v>175</v>
      </c>
      <c r="C64" s="793" t="s">
        <v>10</v>
      </c>
      <c r="E64" s="787" t="s">
        <v>142</v>
      </c>
      <c r="F64" s="787" t="s">
        <v>328</v>
      </c>
      <c r="G64" s="801" t="s">
        <v>179</v>
      </c>
      <c r="H64" s="805" t="s">
        <v>331</v>
      </c>
      <c r="I64" s="807" t="s">
        <v>78</v>
      </c>
      <c r="J64" s="793" t="s">
        <v>309</v>
      </c>
      <c r="L64" s="787" t="s">
        <v>310</v>
      </c>
      <c r="M64" s="793" t="s">
        <v>307</v>
      </c>
    </row>
    <row r="65" spans="2:13">
      <c r="B65" s="788"/>
      <c r="C65" s="794" t="s">
        <v>312</v>
      </c>
      <c r="D65" s="796"/>
      <c r="E65" s="788" t="s">
        <v>313</v>
      </c>
      <c r="F65" s="788"/>
      <c r="G65" s="802" t="s">
        <v>104</v>
      </c>
      <c r="H65" s="806" t="s">
        <v>332</v>
      </c>
      <c r="I65" s="77" t="s">
        <v>317</v>
      </c>
      <c r="J65" s="794"/>
      <c r="K65" s="809"/>
      <c r="L65" s="788" t="s">
        <v>319</v>
      </c>
      <c r="M65" s="794" t="s">
        <v>321</v>
      </c>
    </row>
    <row r="66" spans="2:13" ht="30.75" customHeight="1">
      <c r="B66" s="791" t="str">
        <f>VLOOKUP($J61,'17-1（所得細目表)'!$B$9:$M$48,3,0)</f>
        <v/>
      </c>
      <c r="C66" s="791" t="str">
        <f>VLOOKUP($J61,'17-1（所得細目表)'!$B$9:$M$48,4,0)</f>
        <v/>
      </c>
      <c r="D66" s="791"/>
      <c r="E66" s="791">
        <f>VLOOKUP($J61,'17-1（所得細目表)'!$B$9:$M$48,5,0)</f>
        <v>0</v>
      </c>
      <c r="F66" s="791">
        <f>VLOOKUP($J61,'17-1（所得細目表)'!$B$9:$M$48,6,0)</f>
        <v>0</v>
      </c>
      <c r="G66" s="791">
        <f>VLOOKUP($J61,'17-1（所得細目表)'!$B$9:$M$48,7,0)</f>
        <v>0</v>
      </c>
      <c r="H66" s="791">
        <f>VLOOKUP($J61,'17-1（所得細目表)'!$B$9:$M$48,8,0)</f>
        <v>0</v>
      </c>
      <c r="I66" s="791">
        <f>VLOOKUP($J61,'17-1（所得細目表)'!$B$9:$M$48,9,0)</f>
        <v>0</v>
      </c>
      <c r="J66" s="791" t="str">
        <f>VLOOKUP($J61,'17-1（所得細目表)'!$B$9:$M$48,10,0)</f>
        <v/>
      </c>
      <c r="K66" s="791"/>
      <c r="L66" s="791">
        <f>VLOOKUP($J61,'17-1（所得細目表)'!$B$9:$M$48,11,0)</f>
        <v>0</v>
      </c>
      <c r="M66" s="791">
        <f>VLOOKUP($J61,'17-1（所得細目表)'!$B$9:$M$48,12,0)</f>
        <v>0</v>
      </c>
    </row>
    <row r="68" spans="2:13">
      <c r="C68" s="73" t="s">
        <v>333</v>
      </c>
    </row>
    <row r="70" spans="2:13">
      <c r="B70" s="790"/>
      <c r="C70" s="790"/>
      <c r="D70" s="790"/>
      <c r="E70" s="790"/>
      <c r="F70" s="790"/>
      <c r="G70" s="790"/>
      <c r="H70" s="790"/>
      <c r="I70" s="790"/>
      <c r="J70" s="790"/>
      <c r="K70" s="790"/>
      <c r="L70" s="790"/>
      <c r="M70" s="790"/>
    </row>
    <row r="72" spans="2:13" ht="14.4">
      <c r="E72" s="797">
        <f>'2（収支報告書)'!$A$9</f>
        <v>7</v>
      </c>
      <c r="F72" s="797"/>
      <c r="G72" s="797"/>
      <c r="H72" s="797"/>
      <c r="I72" s="797"/>
      <c r="J72" s="797"/>
    </row>
    <row r="74" spans="2:13" ht="12.75" customHeight="1">
      <c r="J74" s="798"/>
    </row>
    <row r="75" spans="2:13" ht="13.5" customHeight="1">
      <c r="F75" s="798" t="s">
        <v>60</v>
      </c>
      <c r="G75" s="799" t="str">
        <f>IF($J75="","",'2（収支報告書)'!$E$6)</f>
        <v/>
      </c>
      <c r="H75" s="803" t="s">
        <v>323</v>
      </c>
      <c r="I75" s="803"/>
      <c r="J75" s="808" t="str">
        <f>IF('17-1（所得細目表)'!$B14="","",'17-1（所得細目表)'!$B14)</f>
        <v/>
      </c>
      <c r="L75" s="798">
        <f>VLOOKUP($J75,'17-1（所得細目表)'!$B$9:$M$48,2,0)</f>
        <v>0</v>
      </c>
      <c r="M75" s="810" t="s">
        <v>324</v>
      </c>
    </row>
    <row r="76" spans="2:13">
      <c r="D76" s="795"/>
      <c r="K76" s="795"/>
    </row>
    <row r="77" spans="2:13">
      <c r="B77" s="786" t="s">
        <v>230</v>
      </c>
      <c r="C77" s="792" t="s">
        <v>168</v>
      </c>
      <c r="E77" s="786" t="s">
        <v>303</v>
      </c>
      <c r="F77" s="786" t="s">
        <v>305</v>
      </c>
      <c r="G77" s="800"/>
      <c r="H77" s="804"/>
      <c r="I77" s="800" t="s">
        <v>44</v>
      </c>
      <c r="J77" s="792" t="s">
        <v>92</v>
      </c>
      <c r="L77" s="786" t="s">
        <v>291</v>
      </c>
      <c r="M77" s="811"/>
    </row>
    <row r="78" spans="2:13">
      <c r="B78" s="787" t="s">
        <v>175</v>
      </c>
      <c r="C78" s="793" t="s">
        <v>10</v>
      </c>
      <c r="E78" s="787" t="s">
        <v>142</v>
      </c>
      <c r="F78" s="787" t="s">
        <v>328</v>
      </c>
      <c r="G78" s="801" t="s">
        <v>179</v>
      </c>
      <c r="H78" s="805" t="s">
        <v>331</v>
      </c>
      <c r="I78" s="807" t="s">
        <v>78</v>
      </c>
      <c r="J78" s="793" t="s">
        <v>309</v>
      </c>
      <c r="L78" s="787" t="s">
        <v>310</v>
      </c>
      <c r="M78" s="793" t="s">
        <v>307</v>
      </c>
    </row>
    <row r="79" spans="2:13">
      <c r="B79" s="788"/>
      <c r="C79" s="794" t="s">
        <v>312</v>
      </c>
      <c r="D79" s="796"/>
      <c r="E79" s="788" t="s">
        <v>313</v>
      </c>
      <c r="F79" s="788"/>
      <c r="G79" s="802" t="s">
        <v>104</v>
      </c>
      <c r="H79" s="806" t="s">
        <v>332</v>
      </c>
      <c r="I79" s="77" t="s">
        <v>317</v>
      </c>
      <c r="J79" s="794"/>
      <c r="K79" s="809"/>
      <c r="L79" s="788" t="s">
        <v>319</v>
      </c>
      <c r="M79" s="794" t="s">
        <v>321</v>
      </c>
    </row>
    <row r="80" spans="2:13" ht="30.75" customHeight="1">
      <c r="B80" s="791" t="str">
        <f>VLOOKUP($J75,'17-1（所得細目表)'!$B$9:$M$48,3,0)</f>
        <v/>
      </c>
      <c r="C80" s="791" t="str">
        <f>VLOOKUP($J75,'17-1（所得細目表)'!$B$9:$M$48,4,0)</f>
        <v/>
      </c>
      <c r="D80" s="791"/>
      <c r="E80" s="791">
        <f>VLOOKUP($J75,'17-1（所得細目表)'!$B$9:$M$48,5,0)</f>
        <v>0</v>
      </c>
      <c r="F80" s="791">
        <f>VLOOKUP($J75,'17-1（所得細目表)'!$B$9:$M$48,6,0)</f>
        <v>0</v>
      </c>
      <c r="G80" s="791">
        <f>VLOOKUP($J75,'17-1（所得細目表)'!$B$9:$M$48,7,0)</f>
        <v>0</v>
      </c>
      <c r="H80" s="791">
        <f>VLOOKUP($J75,'17-1（所得細目表)'!$B$9:$M$48,8,0)</f>
        <v>0</v>
      </c>
      <c r="I80" s="791">
        <f>VLOOKUP($J75,'17-1（所得細目表)'!$B$9:$M$48,9,0)</f>
        <v>0</v>
      </c>
      <c r="J80" s="791" t="str">
        <f>VLOOKUP($J75,'17-1（所得細目表)'!$B$9:$M$48,10,0)</f>
        <v/>
      </c>
      <c r="K80" s="791"/>
      <c r="L80" s="791">
        <f>VLOOKUP($J75,'17-1（所得細目表)'!$B$9:$M$48,11,0)</f>
        <v>0</v>
      </c>
      <c r="M80" s="791">
        <f>VLOOKUP($J75,'17-1（所得細目表)'!$B$9:$M$48,12,0)</f>
        <v>0</v>
      </c>
    </row>
    <row r="82" spans="2:13">
      <c r="C82" s="73" t="s">
        <v>333</v>
      </c>
    </row>
    <row r="84" spans="2:13">
      <c r="B84" s="790"/>
      <c r="C84" s="790"/>
      <c r="D84" s="790"/>
      <c r="E84" s="790"/>
      <c r="F84" s="790"/>
      <c r="G84" s="790"/>
      <c r="H84" s="790"/>
      <c r="I84" s="790"/>
      <c r="J84" s="790"/>
      <c r="K84" s="790"/>
      <c r="L84" s="790"/>
      <c r="M84" s="790"/>
    </row>
    <row r="86" spans="2:13" ht="14.4">
      <c r="E86" s="797">
        <f>'2（収支報告書)'!$A$9</f>
        <v>7</v>
      </c>
      <c r="F86" s="797"/>
      <c r="G86" s="797"/>
      <c r="H86" s="797"/>
      <c r="I86" s="797"/>
      <c r="J86" s="797"/>
    </row>
    <row r="88" spans="2:13" ht="12.75" customHeight="1">
      <c r="J88" s="798"/>
    </row>
    <row r="89" spans="2:13" ht="13.5" customHeight="1">
      <c r="F89" s="798" t="s">
        <v>60</v>
      </c>
      <c r="G89" s="799" t="str">
        <f>IF($J89="","",'2（収支報告書)'!$E$6)</f>
        <v/>
      </c>
      <c r="H89" s="803" t="s">
        <v>323</v>
      </c>
      <c r="I89" s="803"/>
      <c r="J89" s="808" t="str">
        <f>IF('17-1（所得細目表)'!$B15="","",'17-1（所得細目表)'!$B15)</f>
        <v/>
      </c>
      <c r="L89" s="798">
        <f>VLOOKUP($J89,'17-1（所得細目表)'!$B$9:$M$48,2,0)</f>
        <v>0</v>
      </c>
      <c r="M89" s="810" t="s">
        <v>324</v>
      </c>
    </row>
    <row r="90" spans="2:13">
      <c r="D90" s="795"/>
      <c r="K90" s="795"/>
    </row>
    <row r="91" spans="2:13">
      <c r="B91" s="786" t="s">
        <v>230</v>
      </c>
      <c r="C91" s="792" t="s">
        <v>168</v>
      </c>
      <c r="E91" s="786" t="s">
        <v>303</v>
      </c>
      <c r="F91" s="786" t="s">
        <v>305</v>
      </c>
      <c r="G91" s="800"/>
      <c r="H91" s="804"/>
      <c r="I91" s="800" t="s">
        <v>44</v>
      </c>
      <c r="J91" s="792" t="s">
        <v>92</v>
      </c>
      <c r="L91" s="786" t="s">
        <v>291</v>
      </c>
      <c r="M91" s="811"/>
    </row>
    <row r="92" spans="2:13">
      <c r="B92" s="787" t="s">
        <v>175</v>
      </c>
      <c r="C92" s="793" t="s">
        <v>10</v>
      </c>
      <c r="E92" s="787" t="s">
        <v>142</v>
      </c>
      <c r="F92" s="787" t="s">
        <v>328</v>
      </c>
      <c r="G92" s="801" t="s">
        <v>179</v>
      </c>
      <c r="H92" s="805" t="s">
        <v>331</v>
      </c>
      <c r="I92" s="807" t="s">
        <v>78</v>
      </c>
      <c r="J92" s="793" t="s">
        <v>309</v>
      </c>
      <c r="L92" s="787" t="s">
        <v>310</v>
      </c>
      <c r="M92" s="793" t="s">
        <v>307</v>
      </c>
    </row>
    <row r="93" spans="2:13">
      <c r="B93" s="788"/>
      <c r="C93" s="794" t="s">
        <v>312</v>
      </c>
      <c r="D93" s="796"/>
      <c r="E93" s="788" t="s">
        <v>313</v>
      </c>
      <c r="F93" s="788"/>
      <c r="G93" s="802" t="s">
        <v>104</v>
      </c>
      <c r="H93" s="806" t="s">
        <v>332</v>
      </c>
      <c r="I93" s="77" t="s">
        <v>317</v>
      </c>
      <c r="J93" s="794"/>
      <c r="K93" s="809"/>
      <c r="L93" s="788" t="s">
        <v>319</v>
      </c>
      <c r="M93" s="794" t="s">
        <v>321</v>
      </c>
    </row>
    <row r="94" spans="2:13" ht="30.75" customHeight="1">
      <c r="B94" s="791" t="str">
        <f>VLOOKUP($J89,'17-1（所得細目表)'!$B$9:$M$48,3,0)</f>
        <v/>
      </c>
      <c r="C94" s="791" t="str">
        <f>VLOOKUP($J89,'17-1（所得細目表)'!$B$9:$M$48,4,0)</f>
        <v/>
      </c>
      <c r="D94" s="791"/>
      <c r="E94" s="791">
        <f>VLOOKUP($J89,'17-1（所得細目表)'!$B$9:$M$48,5,0)</f>
        <v>0</v>
      </c>
      <c r="F94" s="791">
        <f>VLOOKUP($J89,'17-1（所得細目表)'!$B$9:$M$48,6,0)</f>
        <v>0</v>
      </c>
      <c r="G94" s="791">
        <f>VLOOKUP($J89,'17-1（所得細目表)'!$B$9:$M$48,7,0)</f>
        <v>0</v>
      </c>
      <c r="H94" s="791">
        <f>VLOOKUP($J89,'17-1（所得細目表)'!$B$9:$M$48,8,0)</f>
        <v>0</v>
      </c>
      <c r="I94" s="791">
        <f>VLOOKUP($J89,'17-1（所得細目表)'!$B$9:$M$48,9,0)</f>
        <v>0</v>
      </c>
      <c r="J94" s="791" t="str">
        <f>VLOOKUP($J89,'17-1（所得細目表)'!$B$9:$M$48,10,0)</f>
        <v/>
      </c>
      <c r="K94" s="791"/>
      <c r="L94" s="791">
        <f>VLOOKUP($J89,'17-1（所得細目表)'!$B$9:$M$48,11,0)</f>
        <v>0</v>
      </c>
      <c r="M94" s="791">
        <f>VLOOKUP($J89,'17-1（所得細目表)'!$B$9:$M$48,12,0)</f>
        <v>0</v>
      </c>
    </row>
    <row r="96" spans="2:13">
      <c r="C96" s="73" t="s">
        <v>333</v>
      </c>
    </row>
    <row r="98" spans="2:13">
      <c r="B98" s="790"/>
      <c r="C98" s="790"/>
      <c r="D98" s="790"/>
      <c r="E98" s="790"/>
      <c r="F98" s="790"/>
      <c r="G98" s="790"/>
      <c r="H98" s="790"/>
      <c r="I98" s="790"/>
      <c r="J98" s="790"/>
      <c r="K98" s="790"/>
      <c r="L98" s="790"/>
      <c r="M98" s="790"/>
    </row>
    <row r="100" spans="2:13" ht="14.4">
      <c r="E100" s="797">
        <f>'2（収支報告書)'!$A$9</f>
        <v>7</v>
      </c>
      <c r="F100" s="797"/>
      <c r="G100" s="797"/>
      <c r="H100" s="797"/>
      <c r="I100" s="797"/>
      <c r="J100" s="797"/>
    </row>
    <row r="102" spans="2:13" ht="12.75" customHeight="1">
      <c r="J102" s="798"/>
    </row>
    <row r="103" spans="2:13" ht="13.5" customHeight="1">
      <c r="F103" s="798" t="s">
        <v>60</v>
      </c>
      <c r="G103" s="799" t="str">
        <f>IF($J103="","",'2（収支報告書)'!$E$6)</f>
        <v/>
      </c>
      <c r="H103" s="803" t="s">
        <v>323</v>
      </c>
      <c r="I103" s="803"/>
      <c r="J103" s="808" t="str">
        <f>IF('17-1（所得細目表)'!$B16="","",'17-1（所得細目表)'!$B16)</f>
        <v/>
      </c>
      <c r="L103" s="798">
        <f>VLOOKUP($J103,'17-1（所得細目表)'!$B$9:$M$48,2,0)</f>
        <v>0</v>
      </c>
      <c r="M103" s="810" t="s">
        <v>324</v>
      </c>
    </row>
    <row r="104" spans="2:13">
      <c r="D104" s="795"/>
      <c r="K104" s="795"/>
    </row>
    <row r="105" spans="2:13">
      <c r="B105" s="786" t="s">
        <v>230</v>
      </c>
      <c r="C105" s="792" t="s">
        <v>168</v>
      </c>
      <c r="E105" s="786" t="s">
        <v>303</v>
      </c>
      <c r="F105" s="786" t="s">
        <v>305</v>
      </c>
      <c r="G105" s="800"/>
      <c r="H105" s="804"/>
      <c r="I105" s="800" t="s">
        <v>44</v>
      </c>
      <c r="J105" s="792" t="s">
        <v>92</v>
      </c>
      <c r="L105" s="786" t="s">
        <v>291</v>
      </c>
      <c r="M105" s="811"/>
    </row>
    <row r="106" spans="2:13">
      <c r="B106" s="787" t="s">
        <v>175</v>
      </c>
      <c r="C106" s="793" t="s">
        <v>10</v>
      </c>
      <c r="E106" s="787" t="s">
        <v>142</v>
      </c>
      <c r="F106" s="787" t="s">
        <v>328</v>
      </c>
      <c r="G106" s="801" t="s">
        <v>179</v>
      </c>
      <c r="H106" s="805" t="s">
        <v>331</v>
      </c>
      <c r="I106" s="807" t="s">
        <v>78</v>
      </c>
      <c r="J106" s="793" t="s">
        <v>309</v>
      </c>
      <c r="L106" s="787" t="s">
        <v>310</v>
      </c>
      <c r="M106" s="793" t="s">
        <v>307</v>
      </c>
    </row>
    <row r="107" spans="2:13">
      <c r="B107" s="788"/>
      <c r="C107" s="794" t="s">
        <v>312</v>
      </c>
      <c r="D107" s="796"/>
      <c r="E107" s="788" t="s">
        <v>313</v>
      </c>
      <c r="F107" s="788"/>
      <c r="G107" s="802" t="s">
        <v>104</v>
      </c>
      <c r="H107" s="806" t="s">
        <v>332</v>
      </c>
      <c r="I107" s="77" t="s">
        <v>317</v>
      </c>
      <c r="J107" s="794"/>
      <c r="K107" s="809"/>
      <c r="L107" s="788" t="s">
        <v>319</v>
      </c>
      <c r="M107" s="794" t="s">
        <v>321</v>
      </c>
    </row>
    <row r="108" spans="2:13" ht="30.75" customHeight="1">
      <c r="B108" s="791" t="str">
        <f>VLOOKUP($J103,'17-1（所得細目表)'!$B$9:$M$48,3,0)</f>
        <v/>
      </c>
      <c r="C108" s="791" t="str">
        <f>VLOOKUP($J103,'17-1（所得細目表)'!$B$9:$M$48,4,0)</f>
        <v/>
      </c>
      <c r="D108" s="791"/>
      <c r="E108" s="791">
        <f>VLOOKUP($J103,'17-1（所得細目表)'!$B$9:$M$48,5,0)</f>
        <v>0</v>
      </c>
      <c r="F108" s="791">
        <f>VLOOKUP($J103,'17-1（所得細目表)'!$B$9:$M$48,6,0)</f>
        <v>0</v>
      </c>
      <c r="G108" s="791">
        <f>VLOOKUP($J103,'17-1（所得細目表)'!$B$9:$M$48,7,0)</f>
        <v>0</v>
      </c>
      <c r="H108" s="791">
        <f>VLOOKUP($J103,'17-1（所得細目表)'!$B$9:$M$48,8,0)</f>
        <v>0</v>
      </c>
      <c r="I108" s="791">
        <f>VLOOKUP($J103,'17-1（所得細目表)'!$B$9:$M$48,9,0)</f>
        <v>0</v>
      </c>
      <c r="J108" s="791" t="str">
        <f>VLOOKUP($J103,'17-1（所得細目表)'!$B$9:$M$48,10,0)</f>
        <v/>
      </c>
      <c r="K108" s="791"/>
      <c r="L108" s="791">
        <f>VLOOKUP($J103,'17-1（所得細目表)'!$B$9:$M$48,11,0)</f>
        <v>0</v>
      </c>
      <c r="M108" s="791">
        <f>VLOOKUP($J103,'17-1（所得細目表)'!$B$9:$M$48,12,0)</f>
        <v>0</v>
      </c>
    </row>
    <row r="110" spans="2:13">
      <c r="C110" s="73" t="s">
        <v>333</v>
      </c>
    </row>
    <row r="112" spans="2:13">
      <c r="B112" s="790"/>
      <c r="C112" s="790"/>
      <c r="D112" s="790"/>
      <c r="E112" s="790"/>
      <c r="F112" s="790"/>
      <c r="G112" s="790"/>
      <c r="H112" s="790"/>
      <c r="I112" s="790"/>
      <c r="J112" s="790"/>
      <c r="K112" s="790"/>
      <c r="L112" s="790"/>
      <c r="M112" s="790"/>
    </row>
    <row r="114" spans="2:13" ht="14.4">
      <c r="E114" s="797">
        <f>'2（収支報告書)'!$A$9</f>
        <v>7</v>
      </c>
      <c r="F114" s="797"/>
      <c r="G114" s="797"/>
      <c r="H114" s="797"/>
      <c r="I114" s="797"/>
      <c r="J114" s="797"/>
    </row>
    <row r="116" spans="2:13" ht="12.75" customHeight="1">
      <c r="J116" s="798"/>
    </row>
    <row r="117" spans="2:13" ht="13.5" customHeight="1">
      <c r="F117" s="798" t="s">
        <v>60</v>
      </c>
      <c r="G117" s="799" t="str">
        <f>IF($J117="","",'2（収支報告書)'!$E$6)</f>
        <v/>
      </c>
      <c r="H117" s="803" t="s">
        <v>323</v>
      </c>
      <c r="I117" s="803"/>
      <c r="J117" s="808" t="str">
        <f>IF('17-1（所得細目表)'!$B17="","",'17-1（所得細目表)'!$B17)</f>
        <v/>
      </c>
      <c r="L117" s="798">
        <f>VLOOKUP($J117,'17-1（所得細目表)'!$B$9:$M$48,2,0)</f>
        <v>0</v>
      </c>
      <c r="M117" s="810" t="s">
        <v>324</v>
      </c>
    </row>
    <row r="118" spans="2:13">
      <c r="D118" s="795"/>
      <c r="K118" s="795"/>
    </row>
    <row r="119" spans="2:13">
      <c r="B119" s="786" t="s">
        <v>230</v>
      </c>
      <c r="C119" s="792" t="s">
        <v>168</v>
      </c>
      <c r="E119" s="786" t="s">
        <v>303</v>
      </c>
      <c r="F119" s="786" t="s">
        <v>305</v>
      </c>
      <c r="G119" s="800"/>
      <c r="H119" s="804"/>
      <c r="I119" s="800" t="s">
        <v>44</v>
      </c>
      <c r="J119" s="792" t="s">
        <v>92</v>
      </c>
      <c r="L119" s="786" t="s">
        <v>291</v>
      </c>
      <c r="M119" s="811"/>
    </row>
    <row r="120" spans="2:13">
      <c r="B120" s="787" t="s">
        <v>175</v>
      </c>
      <c r="C120" s="793" t="s">
        <v>10</v>
      </c>
      <c r="E120" s="787" t="s">
        <v>142</v>
      </c>
      <c r="F120" s="787" t="s">
        <v>328</v>
      </c>
      <c r="G120" s="801" t="s">
        <v>179</v>
      </c>
      <c r="H120" s="805" t="s">
        <v>331</v>
      </c>
      <c r="I120" s="807" t="s">
        <v>78</v>
      </c>
      <c r="J120" s="793" t="s">
        <v>309</v>
      </c>
      <c r="L120" s="787" t="s">
        <v>310</v>
      </c>
      <c r="M120" s="793" t="s">
        <v>307</v>
      </c>
    </row>
    <row r="121" spans="2:13">
      <c r="B121" s="788"/>
      <c r="C121" s="794" t="s">
        <v>312</v>
      </c>
      <c r="D121" s="796"/>
      <c r="E121" s="788" t="s">
        <v>313</v>
      </c>
      <c r="F121" s="788"/>
      <c r="G121" s="802" t="s">
        <v>104</v>
      </c>
      <c r="H121" s="806" t="s">
        <v>332</v>
      </c>
      <c r="I121" s="77" t="s">
        <v>317</v>
      </c>
      <c r="J121" s="794"/>
      <c r="K121" s="809"/>
      <c r="L121" s="788" t="s">
        <v>319</v>
      </c>
      <c r="M121" s="794" t="s">
        <v>321</v>
      </c>
    </row>
    <row r="122" spans="2:13" ht="30.75" customHeight="1">
      <c r="B122" s="791" t="str">
        <f>VLOOKUP($J117,'17-1（所得細目表)'!$B$9:$M$48,3,0)</f>
        <v/>
      </c>
      <c r="C122" s="791" t="str">
        <f>VLOOKUP($J117,'17-1（所得細目表)'!$B$9:$M$48,4,0)</f>
        <v/>
      </c>
      <c r="D122" s="791"/>
      <c r="E122" s="791">
        <f>VLOOKUP($J117,'17-1（所得細目表)'!$B$9:$M$48,5,0)</f>
        <v>0</v>
      </c>
      <c r="F122" s="791">
        <f>VLOOKUP($J117,'17-1（所得細目表)'!$B$9:$M$48,6,0)</f>
        <v>0</v>
      </c>
      <c r="G122" s="791">
        <f>VLOOKUP($J117,'17-1（所得細目表)'!$B$9:$M$48,7,0)</f>
        <v>0</v>
      </c>
      <c r="H122" s="791">
        <f>VLOOKUP($J117,'17-1（所得細目表)'!$B$9:$M$48,8,0)</f>
        <v>0</v>
      </c>
      <c r="I122" s="791">
        <f>VLOOKUP($J117,'17-1（所得細目表)'!$B$9:$M$48,9,0)</f>
        <v>0</v>
      </c>
      <c r="J122" s="791" t="str">
        <f>VLOOKUP($J117,'17-1（所得細目表)'!$B$9:$M$48,10,0)</f>
        <v/>
      </c>
      <c r="K122" s="791"/>
      <c r="L122" s="791">
        <f>VLOOKUP($J117,'17-1（所得細目表)'!$B$9:$M$48,11,0)</f>
        <v>0</v>
      </c>
      <c r="M122" s="791">
        <f>VLOOKUP($J117,'17-1（所得細目表)'!$B$9:$M$48,12,0)</f>
        <v>0</v>
      </c>
    </row>
    <row r="124" spans="2:13">
      <c r="C124" s="73" t="s">
        <v>333</v>
      </c>
    </row>
    <row r="126" spans="2:13">
      <c r="B126" s="790"/>
      <c r="C126" s="790"/>
      <c r="D126" s="790"/>
      <c r="E126" s="790"/>
      <c r="F126" s="790"/>
      <c r="G126" s="790"/>
      <c r="H126" s="790"/>
      <c r="I126" s="790"/>
      <c r="J126" s="790"/>
      <c r="K126" s="790"/>
      <c r="L126" s="790"/>
      <c r="M126" s="790"/>
    </row>
    <row r="128" spans="2:13" ht="14.4">
      <c r="E128" s="797">
        <f>'2（収支報告書)'!$A$9</f>
        <v>7</v>
      </c>
      <c r="F128" s="797"/>
      <c r="G128" s="797"/>
      <c r="H128" s="797"/>
      <c r="I128" s="797"/>
      <c r="J128" s="797"/>
    </row>
    <row r="130" spans="2:13" ht="12.75" customHeight="1">
      <c r="J130" s="798"/>
    </row>
    <row r="131" spans="2:13" ht="13.5" customHeight="1">
      <c r="F131" s="798" t="s">
        <v>60</v>
      </c>
      <c r="G131" s="799" t="str">
        <f>IF($J131="","",'2（収支報告書)'!$E$6)</f>
        <v/>
      </c>
      <c r="H131" s="803" t="s">
        <v>323</v>
      </c>
      <c r="I131" s="803"/>
      <c r="J131" s="808" t="str">
        <f>IF('17-1（所得細目表)'!$B18="","",'17-1（所得細目表)'!$B18)</f>
        <v/>
      </c>
      <c r="L131" s="798">
        <f>VLOOKUP($J131,'17-1（所得細目表)'!$B$9:$M$48,2,0)</f>
        <v>0</v>
      </c>
      <c r="M131" s="810" t="s">
        <v>324</v>
      </c>
    </row>
    <row r="132" spans="2:13">
      <c r="D132" s="795"/>
      <c r="K132" s="795"/>
    </row>
    <row r="133" spans="2:13">
      <c r="B133" s="786" t="s">
        <v>230</v>
      </c>
      <c r="C133" s="792" t="s">
        <v>168</v>
      </c>
      <c r="E133" s="786" t="s">
        <v>303</v>
      </c>
      <c r="F133" s="786" t="s">
        <v>305</v>
      </c>
      <c r="G133" s="800"/>
      <c r="H133" s="804"/>
      <c r="I133" s="800" t="s">
        <v>44</v>
      </c>
      <c r="J133" s="792" t="s">
        <v>92</v>
      </c>
      <c r="L133" s="786" t="s">
        <v>291</v>
      </c>
      <c r="M133" s="811"/>
    </row>
    <row r="134" spans="2:13">
      <c r="B134" s="787" t="s">
        <v>175</v>
      </c>
      <c r="C134" s="793" t="s">
        <v>10</v>
      </c>
      <c r="E134" s="787" t="s">
        <v>142</v>
      </c>
      <c r="F134" s="787" t="s">
        <v>328</v>
      </c>
      <c r="G134" s="801" t="s">
        <v>179</v>
      </c>
      <c r="H134" s="805" t="s">
        <v>331</v>
      </c>
      <c r="I134" s="807" t="s">
        <v>78</v>
      </c>
      <c r="J134" s="793" t="s">
        <v>309</v>
      </c>
      <c r="L134" s="787" t="s">
        <v>310</v>
      </c>
      <c r="M134" s="793" t="s">
        <v>307</v>
      </c>
    </row>
    <row r="135" spans="2:13">
      <c r="B135" s="788"/>
      <c r="C135" s="794" t="s">
        <v>312</v>
      </c>
      <c r="D135" s="796"/>
      <c r="E135" s="788" t="s">
        <v>313</v>
      </c>
      <c r="F135" s="788"/>
      <c r="G135" s="802" t="s">
        <v>104</v>
      </c>
      <c r="H135" s="806" t="s">
        <v>332</v>
      </c>
      <c r="I135" s="77" t="s">
        <v>317</v>
      </c>
      <c r="J135" s="794"/>
      <c r="K135" s="809"/>
      <c r="L135" s="788" t="s">
        <v>319</v>
      </c>
      <c r="M135" s="794" t="s">
        <v>321</v>
      </c>
    </row>
    <row r="136" spans="2:13" ht="30.75" customHeight="1">
      <c r="B136" s="791" t="str">
        <f>VLOOKUP($J131,'17-1（所得細目表)'!$B$9:$M$48,3,0)</f>
        <v/>
      </c>
      <c r="C136" s="791" t="str">
        <f>VLOOKUP($J131,'17-1（所得細目表)'!$B$9:$M$48,4,0)</f>
        <v/>
      </c>
      <c r="D136" s="791"/>
      <c r="E136" s="791">
        <f>VLOOKUP($J131,'17-1（所得細目表)'!$B$9:$M$48,5,0)</f>
        <v>0</v>
      </c>
      <c r="F136" s="791">
        <f>VLOOKUP($J131,'17-1（所得細目表)'!$B$9:$M$48,6,0)</f>
        <v>0</v>
      </c>
      <c r="G136" s="791">
        <f>VLOOKUP($J131,'17-1（所得細目表)'!$B$9:$M$48,7,0)</f>
        <v>0</v>
      </c>
      <c r="H136" s="791">
        <f>VLOOKUP($J131,'17-1（所得細目表)'!$B$9:$M$48,8,0)</f>
        <v>0</v>
      </c>
      <c r="I136" s="791">
        <f>VLOOKUP($J131,'17-1（所得細目表)'!$B$9:$M$48,9,0)</f>
        <v>0</v>
      </c>
      <c r="J136" s="791" t="str">
        <f>VLOOKUP($J131,'17-1（所得細目表)'!$B$9:$M$48,10,0)</f>
        <v/>
      </c>
      <c r="K136" s="791"/>
      <c r="L136" s="791">
        <f>VLOOKUP($J131,'17-1（所得細目表)'!$B$9:$M$48,11,0)</f>
        <v>0</v>
      </c>
      <c r="M136" s="791">
        <f>VLOOKUP($J131,'17-1（所得細目表)'!$B$9:$M$48,12,0)</f>
        <v>0</v>
      </c>
    </row>
    <row r="138" spans="2:13">
      <c r="C138" s="73" t="s">
        <v>333</v>
      </c>
    </row>
    <row r="140" spans="2:13">
      <c r="B140" s="790"/>
      <c r="C140" s="790"/>
      <c r="D140" s="790"/>
      <c r="E140" s="790"/>
      <c r="F140" s="790"/>
      <c r="G140" s="790"/>
      <c r="H140" s="790"/>
      <c r="I140" s="790"/>
      <c r="J140" s="790"/>
      <c r="K140" s="790"/>
      <c r="L140" s="790"/>
      <c r="M140" s="790"/>
    </row>
    <row r="142" spans="2:13" ht="14.4">
      <c r="E142" s="797">
        <f>'2（収支報告書)'!$A$9</f>
        <v>7</v>
      </c>
      <c r="F142" s="797"/>
      <c r="G142" s="797"/>
      <c r="H142" s="797"/>
      <c r="I142" s="797"/>
      <c r="J142" s="797"/>
    </row>
    <row r="144" spans="2:13" ht="12.75" customHeight="1">
      <c r="J144" s="798"/>
    </row>
    <row r="145" spans="2:13" ht="13.5" customHeight="1">
      <c r="F145" s="798" t="s">
        <v>60</v>
      </c>
      <c r="G145" s="799" t="str">
        <f>IF($J145="","",'2（収支報告書)'!$E$6)</f>
        <v/>
      </c>
      <c r="H145" s="803" t="s">
        <v>323</v>
      </c>
      <c r="I145" s="803"/>
      <c r="J145" s="808" t="str">
        <f>IF('17-1（所得細目表)'!$B19="","",'17-1（所得細目表)'!$B19)</f>
        <v/>
      </c>
      <c r="L145" s="798">
        <f>VLOOKUP($J145,'17-1（所得細目表)'!$B$9:$M$48,2,0)</f>
        <v>0</v>
      </c>
      <c r="M145" s="810" t="s">
        <v>324</v>
      </c>
    </row>
    <row r="146" spans="2:13">
      <c r="D146" s="795"/>
      <c r="K146" s="795"/>
    </row>
    <row r="147" spans="2:13">
      <c r="B147" s="786" t="s">
        <v>230</v>
      </c>
      <c r="C147" s="792" t="s">
        <v>168</v>
      </c>
      <c r="E147" s="786" t="s">
        <v>303</v>
      </c>
      <c r="F147" s="786" t="s">
        <v>305</v>
      </c>
      <c r="G147" s="800"/>
      <c r="H147" s="804"/>
      <c r="I147" s="800" t="s">
        <v>44</v>
      </c>
      <c r="J147" s="792" t="s">
        <v>92</v>
      </c>
      <c r="L147" s="786" t="s">
        <v>291</v>
      </c>
      <c r="M147" s="811"/>
    </row>
    <row r="148" spans="2:13">
      <c r="B148" s="787" t="s">
        <v>175</v>
      </c>
      <c r="C148" s="793" t="s">
        <v>10</v>
      </c>
      <c r="E148" s="787" t="s">
        <v>142</v>
      </c>
      <c r="F148" s="787" t="s">
        <v>328</v>
      </c>
      <c r="G148" s="801" t="s">
        <v>179</v>
      </c>
      <c r="H148" s="805" t="s">
        <v>331</v>
      </c>
      <c r="I148" s="807" t="s">
        <v>78</v>
      </c>
      <c r="J148" s="793" t="s">
        <v>309</v>
      </c>
      <c r="L148" s="787" t="s">
        <v>310</v>
      </c>
      <c r="M148" s="793" t="s">
        <v>307</v>
      </c>
    </row>
    <row r="149" spans="2:13">
      <c r="B149" s="788"/>
      <c r="C149" s="794" t="s">
        <v>312</v>
      </c>
      <c r="D149" s="796"/>
      <c r="E149" s="788" t="s">
        <v>313</v>
      </c>
      <c r="F149" s="788"/>
      <c r="G149" s="802" t="s">
        <v>104</v>
      </c>
      <c r="H149" s="806" t="s">
        <v>332</v>
      </c>
      <c r="I149" s="77" t="s">
        <v>317</v>
      </c>
      <c r="J149" s="794"/>
      <c r="K149" s="809"/>
      <c r="L149" s="788" t="s">
        <v>319</v>
      </c>
      <c r="M149" s="794" t="s">
        <v>321</v>
      </c>
    </row>
    <row r="150" spans="2:13" ht="30.75" customHeight="1">
      <c r="B150" s="791" t="str">
        <f>VLOOKUP($J145,'17-1（所得細目表)'!$B$9:$M$48,3,0)</f>
        <v/>
      </c>
      <c r="C150" s="791" t="str">
        <f>VLOOKUP($J145,'17-1（所得細目表)'!$B$9:$M$48,4,0)</f>
        <v/>
      </c>
      <c r="D150" s="791"/>
      <c r="E150" s="791">
        <f>VLOOKUP($J145,'17-1（所得細目表)'!$B$9:$M$48,5,0)</f>
        <v>0</v>
      </c>
      <c r="F150" s="791">
        <f>VLOOKUP($J145,'17-1（所得細目表)'!$B$9:$M$48,6,0)</f>
        <v>0</v>
      </c>
      <c r="G150" s="791">
        <f>VLOOKUP($J145,'17-1（所得細目表)'!$B$9:$M$48,7,0)</f>
        <v>0</v>
      </c>
      <c r="H150" s="791">
        <f>VLOOKUP($J145,'17-1（所得細目表)'!$B$9:$M$48,8,0)</f>
        <v>0</v>
      </c>
      <c r="I150" s="791">
        <f>VLOOKUP($J145,'17-1（所得細目表)'!$B$9:$M$48,9,0)</f>
        <v>0</v>
      </c>
      <c r="J150" s="791" t="str">
        <f>VLOOKUP($J145,'17-1（所得細目表)'!$B$9:$M$48,10,0)</f>
        <v/>
      </c>
      <c r="K150" s="791"/>
      <c r="L150" s="791">
        <f>VLOOKUP($J145,'17-1（所得細目表)'!$B$9:$M$48,11,0)</f>
        <v>0</v>
      </c>
      <c r="M150" s="791">
        <f>VLOOKUP($J145,'17-1（所得細目表)'!$B$9:$M$48,12,0)</f>
        <v>0</v>
      </c>
    </row>
    <row r="152" spans="2:13">
      <c r="C152" s="73" t="s">
        <v>333</v>
      </c>
    </row>
    <row r="154" spans="2:13">
      <c r="B154" s="790"/>
      <c r="C154" s="790"/>
      <c r="D154" s="790"/>
      <c r="E154" s="790"/>
      <c r="F154" s="790"/>
      <c r="G154" s="790"/>
      <c r="H154" s="790"/>
      <c r="I154" s="790"/>
      <c r="J154" s="790"/>
      <c r="K154" s="790"/>
      <c r="L154" s="790"/>
      <c r="M154" s="790"/>
    </row>
    <row r="156" spans="2:13" ht="14.4">
      <c r="E156" s="797">
        <f>'2（収支報告書)'!$A$9</f>
        <v>7</v>
      </c>
      <c r="F156" s="797"/>
      <c r="G156" s="797"/>
      <c r="H156" s="797"/>
      <c r="I156" s="797"/>
      <c r="J156" s="797"/>
    </row>
    <row r="158" spans="2:13" ht="12.75" customHeight="1">
      <c r="J158" s="798"/>
    </row>
    <row r="159" spans="2:13" ht="13.5" customHeight="1">
      <c r="F159" s="798" t="s">
        <v>60</v>
      </c>
      <c r="G159" s="799" t="str">
        <f>IF($J159="","",'2（収支報告書)'!$E$6)</f>
        <v/>
      </c>
      <c r="H159" s="803" t="s">
        <v>323</v>
      </c>
      <c r="I159" s="803"/>
      <c r="J159" s="808" t="str">
        <f>IF('17-1（所得細目表)'!$B20="","",'17-1（所得細目表)'!$B20)</f>
        <v/>
      </c>
      <c r="L159" s="798">
        <f>VLOOKUP($J159,'17-1（所得細目表)'!$B$9:$M$48,2,0)</f>
        <v>0</v>
      </c>
      <c r="M159" s="810" t="s">
        <v>324</v>
      </c>
    </row>
    <row r="160" spans="2:13">
      <c r="D160" s="795"/>
      <c r="K160" s="795"/>
    </row>
    <row r="161" spans="2:13">
      <c r="B161" s="786" t="s">
        <v>230</v>
      </c>
      <c r="C161" s="792" t="s">
        <v>168</v>
      </c>
      <c r="E161" s="786" t="s">
        <v>303</v>
      </c>
      <c r="F161" s="786" t="s">
        <v>305</v>
      </c>
      <c r="G161" s="800"/>
      <c r="H161" s="804"/>
      <c r="I161" s="800" t="s">
        <v>44</v>
      </c>
      <c r="J161" s="792" t="s">
        <v>92</v>
      </c>
      <c r="L161" s="786" t="s">
        <v>291</v>
      </c>
      <c r="M161" s="811"/>
    </row>
    <row r="162" spans="2:13">
      <c r="B162" s="787" t="s">
        <v>175</v>
      </c>
      <c r="C162" s="793" t="s">
        <v>10</v>
      </c>
      <c r="E162" s="787" t="s">
        <v>142</v>
      </c>
      <c r="F162" s="787" t="s">
        <v>328</v>
      </c>
      <c r="G162" s="801" t="s">
        <v>179</v>
      </c>
      <c r="H162" s="805" t="s">
        <v>331</v>
      </c>
      <c r="I162" s="807" t="s">
        <v>78</v>
      </c>
      <c r="J162" s="793" t="s">
        <v>309</v>
      </c>
      <c r="L162" s="787" t="s">
        <v>310</v>
      </c>
      <c r="M162" s="793" t="s">
        <v>307</v>
      </c>
    </row>
    <row r="163" spans="2:13">
      <c r="B163" s="788"/>
      <c r="C163" s="794" t="s">
        <v>312</v>
      </c>
      <c r="D163" s="796"/>
      <c r="E163" s="788" t="s">
        <v>313</v>
      </c>
      <c r="F163" s="788"/>
      <c r="G163" s="802" t="s">
        <v>104</v>
      </c>
      <c r="H163" s="806" t="s">
        <v>332</v>
      </c>
      <c r="I163" s="77" t="s">
        <v>317</v>
      </c>
      <c r="J163" s="794"/>
      <c r="K163" s="809"/>
      <c r="L163" s="788" t="s">
        <v>319</v>
      </c>
      <c r="M163" s="794" t="s">
        <v>321</v>
      </c>
    </row>
    <row r="164" spans="2:13" ht="30.75" customHeight="1">
      <c r="B164" s="791" t="str">
        <f>VLOOKUP($J159,'17-1（所得細目表)'!$B$9:$M$48,3,0)</f>
        <v/>
      </c>
      <c r="C164" s="791" t="str">
        <f>VLOOKUP($J159,'17-1（所得細目表)'!$B$9:$M$48,4,0)</f>
        <v/>
      </c>
      <c r="D164" s="791"/>
      <c r="E164" s="791">
        <f>VLOOKUP($J159,'17-1（所得細目表)'!$B$9:$M$48,5,0)</f>
        <v>0</v>
      </c>
      <c r="F164" s="791">
        <f>VLOOKUP($J159,'17-1（所得細目表)'!$B$9:$M$48,6,0)</f>
        <v>0</v>
      </c>
      <c r="G164" s="791">
        <f>VLOOKUP($J159,'17-1（所得細目表)'!$B$9:$M$48,7,0)</f>
        <v>0</v>
      </c>
      <c r="H164" s="791">
        <f>VLOOKUP($J159,'17-1（所得細目表)'!$B$9:$M$48,8,0)</f>
        <v>0</v>
      </c>
      <c r="I164" s="791">
        <f>VLOOKUP($J159,'17-1（所得細目表)'!$B$9:$M$48,9,0)</f>
        <v>0</v>
      </c>
      <c r="J164" s="791" t="str">
        <f>VLOOKUP($J159,'17-1（所得細目表)'!$B$9:$M$48,10,0)</f>
        <v/>
      </c>
      <c r="K164" s="791"/>
      <c r="L164" s="791">
        <f>VLOOKUP($J159,'17-1（所得細目表)'!$B$9:$M$48,11,0)</f>
        <v>0</v>
      </c>
      <c r="M164" s="791">
        <f>VLOOKUP($J159,'17-1（所得細目表)'!$B$9:$M$48,12,0)</f>
        <v>0</v>
      </c>
    </row>
    <row r="166" spans="2:13">
      <c r="C166" s="73" t="s">
        <v>333</v>
      </c>
    </row>
    <row r="168" spans="2:13">
      <c r="B168" s="790"/>
      <c r="C168" s="790"/>
      <c r="D168" s="790"/>
      <c r="E168" s="790"/>
      <c r="F168" s="790"/>
      <c r="G168" s="790"/>
      <c r="H168" s="790"/>
      <c r="I168" s="790"/>
      <c r="J168" s="790"/>
      <c r="K168" s="790"/>
      <c r="L168" s="790"/>
      <c r="M168" s="790"/>
    </row>
    <row r="170" spans="2:13" ht="14.4">
      <c r="E170" s="797">
        <f>'2（収支報告書)'!$A$9</f>
        <v>7</v>
      </c>
      <c r="F170" s="797"/>
      <c r="G170" s="797"/>
      <c r="H170" s="797"/>
      <c r="I170" s="797"/>
      <c r="J170" s="797"/>
    </row>
    <row r="172" spans="2:13" ht="12.75" customHeight="1">
      <c r="J172" s="798"/>
    </row>
    <row r="173" spans="2:13" ht="13.5" customHeight="1">
      <c r="F173" s="798" t="s">
        <v>60</v>
      </c>
      <c r="G173" s="799" t="str">
        <f>IF($J173="","",'2（収支報告書)'!$E$6)</f>
        <v/>
      </c>
      <c r="H173" s="803" t="s">
        <v>323</v>
      </c>
      <c r="I173" s="803"/>
      <c r="J173" s="808" t="str">
        <f>IF('17-1（所得細目表)'!$B21="","",'17-1（所得細目表)'!$B21)</f>
        <v/>
      </c>
      <c r="L173" s="798">
        <f>VLOOKUP($J173,'17-1（所得細目表)'!$B$9:$M$48,2,0)</f>
        <v>0</v>
      </c>
      <c r="M173" s="810" t="s">
        <v>324</v>
      </c>
    </row>
    <row r="174" spans="2:13">
      <c r="D174" s="795"/>
      <c r="K174" s="795"/>
    </row>
    <row r="175" spans="2:13">
      <c r="B175" s="786" t="s">
        <v>230</v>
      </c>
      <c r="C175" s="792" t="s">
        <v>168</v>
      </c>
      <c r="E175" s="786" t="s">
        <v>303</v>
      </c>
      <c r="F175" s="786" t="s">
        <v>305</v>
      </c>
      <c r="G175" s="800"/>
      <c r="H175" s="804"/>
      <c r="I175" s="800" t="s">
        <v>44</v>
      </c>
      <c r="J175" s="792" t="s">
        <v>92</v>
      </c>
      <c r="L175" s="786" t="s">
        <v>291</v>
      </c>
      <c r="M175" s="811"/>
    </row>
    <row r="176" spans="2:13">
      <c r="B176" s="787" t="s">
        <v>175</v>
      </c>
      <c r="C176" s="793" t="s">
        <v>10</v>
      </c>
      <c r="E176" s="787" t="s">
        <v>142</v>
      </c>
      <c r="F176" s="787" t="s">
        <v>328</v>
      </c>
      <c r="G176" s="801" t="s">
        <v>179</v>
      </c>
      <c r="H176" s="805" t="s">
        <v>331</v>
      </c>
      <c r="I176" s="807" t="s">
        <v>78</v>
      </c>
      <c r="J176" s="793" t="s">
        <v>309</v>
      </c>
      <c r="L176" s="787" t="s">
        <v>310</v>
      </c>
      <c r="M176" s="793" t="s">
        <v>307</v>
      </c>
    </row>
    <row r="177" spans="2:13">
      <c r="B177" s="788"/>
      <c r="C177" s="794" t="s">
        <v>312</v>
      </c>
      <c r="D177" s="796"/>
      <c r="E177" s="788" t="s">
        <v>313</v>
      </c>
      <c r="F177" s="788"/>
      <c r="G177" s="802" t="s">
        <v>104</v>
      </c>
      <c r="H177" s="806" t="s">
        <v>332</v>
      </c>
      <c r="I177" s="77" t="s">
        <v>317</v>
      </c>
      <c r="J177" s="794"/>
      <c r="K177" s="809"/>
      <c r="L177" s="788" t="s">
        <v>319</v>
      </c>
      <c r="M177" s="794" t="s">
        <v>321</v>
      </c>
    </row>
    <row r="178" spans="2:13" ht="30.75" customHeight="1">
      <c r="B178" s="791" t="str">
        <f>VLOOKUP($J173,'17-1（所得細目表)'!$B$9:$M$48,3,0)</f>
        <v/>
      </c>
      <c r="C178" s="791" t="str">
        <f>VLOOKUP($J173,'17-1（所得細目表)'!$B$9:$M$48,4,0)</f>
        <v/>
      </c>
      <c r="D178" s="791"/>
      <c r="E178" s="791">
        <f>VLOOKUP($J173,'17-1（所得細目表)'!$B$9:$M$48,5,0)</f>
        <v>0</v>
      </c>
      <c r="F178" s="791">
        <f>VLOOKUP($J173,'17-1（所得細目表)'!$B$9:$M$48,6,0)</f>
        <v>0</v>
      </c>
      <c r="G178" s="791">
        <f>VLOOKUP($J173,'17-1（所得細目表)'!$B$9:$M$48,7,0)</f>
        <v>0</v>
      </c>
      <c r="H178" s="791">
        <f>VLOOKUP($J173,'17-1（所得細目表)'!$B$9:$M$48,8,0)</f>
        <v>0</v>
      </c>
      <c r="I178" s="791">
        <f>VLOOKUP($J173,'17-1（所得細目表)'!$B$9:$M$48,9,0)</f>
        <v>0</v>
      </c>
      <c r="J178" s="791" t="str">
        <f>VLOOKUP($J173,'17-1（所得細目表)'!$B$9:$M$48,10,0)</f>
        <v/>
      </c>
      <c r="K178" s="791"/>
      <c r="L178" s="791">
        <f>VLOOKUP($J173,'17-1（所得細目表)'!$B$9:$M$48,11,0)</f>
        <v>0</v>
      </c>
      <c r="M178" s="791">
        <f>VLOOKUP($J173,'17-1（所得細目表)'!$B$9:$M$48,12,0)</f>
        <v>0</v>
      </c>
    </row>
    <row r="180" spans="2:13">
      <c r="C180" s="73" t="s">
        <v>333</v>
      </c>
    </row>
    <row r="182" spans="2:13">
      <c r="B182" s="790"/>
      <c r="C182" s="790"/>
      <c r="D182" s="790"/>
      <c r="E182" s="790"/>
      <c r="F182" s="790"/>
      <c r="G182" s="790"/>
      <c r="H182" s="790"/>
      <c r="I182" s="790"/>
      <c r="J182" s="790"/>
      <c r="K182" s="790"/>
      <c r="L182" s="790"/>
      <c r="M182" s="790"/>
    </row>
    <row r="184" spans="2:13" ht="14.4">
      <c r="E184" s="797">
        <f>'2（収支報告書)'!$A$9</f>
        <v>7</v>
      </c>
      <c r="F184" s="797"/>
      <c r="G184" s="797"/>
      <c r="H184" s="797"/>
      <c r="I184" s="797"/>
      <c r="J184" s="797"/>
    </row>
    <row r="186" spans="2:13" ht="12.75" customHeight="1">
      <c r="J186" s="798"/>
    </row>
    <row r="187" spans="2:13" ht="13.5" customHeight="1">
      <c r="F187" s="798" t="s">
        <v>60</v>
      </c>
      <c r="G187" s="799" t="str">
        <f>IF($J187="","",'2（収支報告書)'!$E$6)</f>
        <v/>
      </c>
      <c r="H187" s="803" t="s">
        <v>323</v>
      </c>
      <c r="I187" s="803"/>
      <c r="J187" s="808" t="str">
        <f>IF('17-1（所得細目表)'!$B22="","",'17-1（所得細目表)'!$B22)</f>
        <v/>
      </c>
      <c r="L187" s="798">
        <f>VLOOKUP($J187,'17-1（所得細目表)'!$B$9:$M$48,2,0)</f>
        <v>0</v>
      </c>
      <c r="M187" s="810" t="s">
        <v>324</v>
      </c>
    </row>
    <row r="188" spans="2:13">
      <c r="D188" s="795"/>
      <c r="K188" s="795"/>
    </row>
    <row r="189" spans="2:13">
      <c r="B189" s="786" t="s">
        <v>230</v>
      </c>
      <c r="C189" s="792" t="s">
        <v>168</v>
      </c>
      <c r="E189" s="786" t="s">
        <v>303</v>
      </c>
      <c r="F189" s="786" t="s">
        <v>305</v>
      </c>
      <c r="G189" s="800"/>
      <c r="H189" s="804"/>
      <c r="I189" s="800" t="s">
        <v>44</v>
      </c>
      <c r="J189" s="792" t="s">
        <v>92</v>
      </c>
      <c r="L189" s="786" t="s">
        <v>291</v>
      </c>
      <c r="M189" s="811"/>
    </row>
    <row r="190" spans="2:13">
      <c r="B190" s="787" t="s">
        <v>175</v>
      </c>
      <c r="C190" s="793" t="s">
        <v>10</v>
      </c>
      <c r="E190" s="787" t="s">
        <v>142</v>
      </c>
      <c r="F190" s="787" t="s">
        <v>328</v>
      </c>
      <c r="G190" s="801" t="s">
        <v>179</v>
      </c>
      <c r="H190" s="805" t="s">
        <v>331</v>
      </c>
      <c r="I190" s="807" t="s">
        <v>78</v>
      </c>
      <c r="J190" s="793" t="s">
        <v>309</v>
      </c>
      <c r="L190" s="787" t="s">
        <v>310</v>
      </c>
      <c r="M190" s="793" t="s">
        <v>307</v>
      </c>
    </row>
    <row r="191" spans="2:13">
      <c r="B191" s="788"/>
      <c r="C191" s="794" t="s">
        <v>312</v>
      </c>
      <c r="D191" s="796"/>
      <c r="E191" s="788" t="s">
        <v>313</v>
      </c>
      <c r="F191" s="788"/>
      <c r="G191" s="802" t="s">
        <v>104</v>
      </c>
      <c r="H191" s="806" t="s">
        <v>332</v>
      </c>
      <c r="I191" s="77" t="s">
        <v>317</v>
      </c>
      <c r="J191" s="794"/>
      <c r="K191" s="809"/>
      <c r="L191" s="788" t="s">
        <v>319</v>
      </c>
      <c r="M191" s="794" t="s">
        <v>321</v>
      </c>
    </row>
    <row r="192" spans="2:13" ht="30.75" customHeight="1">
      <c r="B192" s="791" t="str">
        <f>VLOOKUP($J187,'17-1（所得細目表)'!$B$9:$M$48,3,0)</f>
        <v/>
      </c>
      <c r="C192" s="791" t="str">
        <f>VLOOKUP($J187,'17-1（所得細目表)'!$B$9:$M$48,4,0)</f>
        <v/>
      </c>
      <c r="D192" s="791"/>
      <c r="E192" s="791">
        <f>VLOOKUP($J187,'17-1（所得細目表)'!$B$9:$M$48,5,0)</f>
        <v>0</v>
      </c>
      <c r="F192" s="791">
        <f>VLOOKUP($J187,'17-1（所得細目表)'!$B$9:$M$48,6,0)</f>
        <v>0</v>
      </c>
      <c r="G192" s="791">
        <f>VLOOKUP($J187,'17-1（所得細目表)'!$B$9:$M$48,7,0)</f>
        <v>0</v>
      </c>
      <c r="H192" s="791">
        <f>VLOOKUP($J187,'17-1（所得細目表)'!$B$9:$M$48,8,0)</f>
        <v>0</v>
      </c>
      <c r="I192" s="791">
        <f>VLOOKUP($J187,'17-1（所得細目表)'!$B$9:$M$48,9,0)</f>
        <v>0</v>
      </c>
      <c r="J192" s="791" t="str">
        <f>VLOOKUP($J187,'17-1（所得細目表)'!$B$9:$M$48,10,0)</f>
        <v/>
      </c>
      <c r="K192" s="791"/>
      <c r="L192" s="791">
        <f>VLOOKUP($J187,'17-1（所得細目表)'!$B$9:$M$48,11,0)</f>
        <v>0</v>
      </c>
      <c r="M192" s="791">
        <f>VLOOKUP($J187,'17-1（所得細目表)'!$B$9:$M$48,12,0)</f>
        <v>0</v>
      </c>
    </row>
    <row r="194" spans="2:13">
      <c r="C194" s="73" t="s">
        <v>333</v>
      </c>
    </row>
    <row r="196" spans="2:13">
      <c r="B196" s="790"/>
      <c r="C196" s="790"/>
      <c r="D196" s="790"/>
      <c r="E196" s="790"/>
      <c r="F196" s="790"/>
      <c r="G196" s="790"/>
      <c r="H196" s="790"/>
      <c r="I196" s="790"/>
      <c r="J196" s="790"/>
      <c r="K196" s="790"/>
      <c r="L196" s="790"/>
      <c r="M196" s="790"/>
    </row>
    <row r="198" spans="2:13" ht="14.4">
      <c r="E198" s="797">
        <f>'2（収支報告書)'!$A$9</f>
        <v>7</v>
      </c>
      <c r="F198" s="797"/>
      <c r="G198" s="797"/>
      <c r="H198" s="797"/>
      <c r="I198" s="797"/>
      <c r="J198" s="797"/>
    </row>
    <row r="200" spans="2:13" ht="12.75" customHeight="1">
      <c r="J200" s="798"/>
    </row>
    <row r="201" spans="2:13" ht="13.5" customHeight="1">
      <c r="F201" s="798" t="s">
        <v>60</v>
      </c>
      <c r="G201" s="799" t="str">
        <f>IF($J201="","",'2（収支報告書)'!$E$6)</f>
        <v/>
      </c>
      <c r="H201" s="803" t="s">
        <v>323</v>
      </c>
      <c r="I201" s="803"/>
      <c r="J201" s="808" t="str">
        <f>IF('17-1（所得細目表)'!$B23="","",'17-1（所得細目表)'!$B23)</f>
        <v/>
      </c>
      <c r="L201" s="798">
        <f>VLOOKUP($J201,'17-1（所得細目表)'!$B$9:$M$48,2,0)</f>
        <v>0</v>
      </c>
      <c r="M201" s="810" t="s">
        <v>324</v>
      </c>
    </row>
    <row r="202" spans="2:13">
      <c r="D202" s="795"/>
      <c r="K202" s="795"/>
    </row>
    <row r="203" spans="2:13">
      <c r="B203" s="786" t="s">
        <v>230</v>
      </c>
      <c r="C203" s="792" t="s">
        <v>168</v>
      </c>
      <c r="E203" s="786" t="s">
        <v>303</v>
      </c>
      <c r="F203" s="786" t="s">
        <v>305</v>
      </c>
      <c r="G203" s="800"/>
      <c r="H203" s="804"/>
      <c r="I203" s="800" t="s">
        <v>44</v>
      </c>
      <c r="J203" s="792" t="s">
        <v>92</v>
      </c>
      <c r="L203" s="786" t="s">
        <v>291</v>
      </c>
      <c r="M203" s="811"/>
    </row>
    <row r="204" spans="2:13">
      <c r="B204" s="787" t="s">
        <v>175</v>
      </c>
      <c r="C204" s="793" t="s">
        <v>10</v>
      </c>
      <c r="E204" s="787" t="s">
        <v>142</v>
      </c>
      <c r="F204" s="787" t="s">
        <v>328</v>
      </c>
      <c r="G204" s="801" t="s">
        <v>179</v>
      </c>
      <c r="H204" s="805" t="s">
        <v>331</v>
      </c>
      <c r="I204" s="807" t="s">
        <v>78</v>
      </c>
      <c r="J204" s="793" t="s">
        <v>309</v>
      </c>
      <c r="L204" s="787" t="s">
        <v>310</v>
      </c>
      <c r="M204" s="793" t="s">
        <v>307</v>
      </c>
    </row>
    <row r="205" spans="2:13">
      <c r="B205" s="788"/>
      <c r="C205" s="794" t="s">
        <v>312</v>
      </c>
      <c r="D205" s="796"/>
      <c r="E205" s="788" t="s">
        <v>313</v>
      </c>
      <c r="F205" s="788"/>
      <c r="G205" s="802" t="s">
        <v>104</v>
      </c>
      <c r="H205" s="806" t="s">
        <v>332</v>
      </c>
      <c r="I205" s="77" t="s">
        <v>317</v>
      </c>
      <c r="J205" s="794"/>
      <c r="K205" s="809"/>
      <c r="L205" s="788" t="s">
        <v>319</v>
      </c>
      <c r="M205" s="794" t="s">
        <v>321</v>
      </c>
    </row>
    <row r="206" spans="2:13" ht="30.75" customHeight="1">
      <c r="B206" s="791" t="str">
        <f>VLOOKUP($J201,'17-1（所得細目表)'!$B$9:$M$48,3,0)</f>
        <v/>
      </c>
      <c r="C206" s="791" t="str">
        <f>VLOOKUP($J201,'17-1（所得細目表)'!$B$9:$M$48,4,0)</f>
        <v/>
      </c>
      <c r="D206" s="791"/>
      <c r="E206" s="791">
        <f>VLOOKUP($J201,'17-1（所得細目表)'!$B$9:$M$48,5,0)</f>
        <v>0</v>
      </c>
      <c r="F206" s="791">
        <f>VLOOKUP($J201,'17-1（所得細目表)'!$B$9:$M$48,6,0)</f>
        <v>0</v>
      </c>
      <c r="G206" s="791">
        <f>VLOOKUP($J201,'17-1（所得細目表)'!$B$9:$M$48,7,0)</f>
        <v>0</v>
      </c>
      <c r="H206" s="791">
        <f>VLOOKUP($J201,'17-1（所得細目表)'!$B$9:$M$48,8,0)</f>
        <v>0</v>
      </c>
      <c r="I206" s="791">
        <f>VLOOKUP($J201,'17-1（所得細目表)'!$B$9:$M$48,9,0)</f>
        <v>0</v>
      </c>
      <c r="J206" s="791" t="str">
        <f>VLOOKUP($J201,'17-1（所得細目表)'!$B$9:$M$48,10,0)</f>
        <v/>
      </c>
      <c r="K206" s="791"/>
      <c r="L206" s="791">
        <f>VLOOKUP($J201,'17-1（所得細目表)'!$B$9:$M$48,11,0)</f>
        <v>0</v>
      </c>
      <c r="M206" s="791">
        <f>VLOOKUP($J201,'17-1（所得細目表)'!$B$9:$M$48,12,0)</f>
        <v>0</v>
      </c>
    </row>
    <row r="208" spans="2:13">
      <c r="C208" s="73" t="s">
        <v>333</v>
      </c>
    </row>
    <row r="210" spans="2:13">
      <c r="B210" s="790"/>
      <c r="C210" s="790"/>
      <c r="D210" s="790"/>
      <c r="E210" s="790"/>
      <c r="F210" s="790"/>
      <c r="G210" s="790"/>
      <c r="H210" s="790"/>
      <c r="I210" s="790"/>
      <c r="J210" s="790"/>
      <c r="K210" s="790"/>
      <c r="L210" s="790"/>
      <c r="M210" s="790"/>
    </row>
    <row r="212" spans="2:13" ht="14.4">
      <c r="E212" s="797">
        <f>'2（収支報告書)'!$A$9</f>
        <v>7</v>
      </c>
      <c r="F212" s="797"/>
      <c r="G212" s="797"/>
      <c r="H212" s="797"/>
      <c r="I212" s="797"/>
      <c r="J212" s="797"/>
    </row>
    <row r="214" spans="2:13" ht="12.75" customHeight="1">
      <c r="J214" s="798"/>
    </row>
    <row r="215" spans="2:13" ht="13.5" customHeight="1">
      <c r="F215" s="798" t="s">
        <v>60</v>
      </c>
      <c r="G215" s="799" t="str">
        <f>IF($J215="","",'2（収支報告書)'!$E$6)</f>
        <v/>
      </c>
      <c r="H215" s="803" t="s">
        <v>323</v>
      </c>
      <c r="I215" s="803"/>
      <c r="J215" s="808" t="str">
        <f>IF('17-1（所得細目表)'!$B24="","",'17-1（所得細目表)'!$B24)</f>
        <v/>
      </c>
      <c r="L215" s="798">
        <f>VLOOKUP($J215,'17-1（所得細目表)'!$B$9:$M$48,2,0)</f>
        <v>0</v>
      </c>
      <c r="M215" s="810" t="s">
        <v>324</v>
      </c>
    </row>
    <row r="216" spans="2:13">
      <c r="D216" s="795"/>
      <c r="K216" s="795"/>
    </row>
    <row r="217" spans="2:13">
      <c r="B217" s="786" t="s">
        <v>230</v>
      </c>
      <c r="C217" s="792" t="s">
        <v>168</v>
      </c>
      <c r="E217" s="786" t="s">
        <v>303</v>
      </c>
      <c r="F217" s="786" t="s">
        <v>305</v>
      </c>
      <c r="G217" s="800"/>
      <c r="H217" s="804"/>
      <c r="I217" s="800" t="s">
        <v>44</v>
      </c>
      <c r="J217" s="792" t="s">
        <v>92</v>
      </c>
      <c r="L217" s="786" t="s">
        <v>291</v>
      </c>
      <c r="M217" s="811"/>
    </row>
    <row r="218" spans="2:13">
      <c r="B218" s="787" t="s">
        <v>175</v>
      </c>
      <c r="C218" s="793" t="s">
        <v>10</v>
      </c>
      <c r="E218" s="787" t="s">
        <v>142</v>
      </c>
      <c r="F218" s="787" t="s">
        <v>328</v>
      </c>
      <c r="G218" s="801" t="s">
        <v>179</v>
      </c>
      <c r="H218" s="805" t="s">
        <v>331</v>
      </c>
      <c r="I218" s="807" t="s">
        <v>78</v>
      </c>
      <c r="J218" s="793" t="s">
        <v>309</v>
      </c>
      <c r="L218" s="787" t="s">
        <v>310</v>
      </c>
      <c r="M218" s="793" t="s">
        <v>307</v>
      </c>
    </row>
    <row r="219" spans="2:13">
      <c r="B219" s="788"/>
      <c r="C219" s="794" t="s">
        <v>312</v>
      </c>
      <c r="D219" s="796"/>
      <c r="E219" s="788" t="s">
        <v>313</v>
      </c>
      <c r="F219" s="788"/>
      <c r="G219" s="802" t="s">
        <v>104</v>
      </c>
      <c r="H219" s="806" t="s">
        <v>332</v>
      </c>
      <c r="I219" s="77" t="s">
        <v>317</v>
      </c>
      <c r="J219" s="794"/>
      <c r="K219" s="809"/>
      <c r="L219" s="788" t="s">
        <v>319</v>
      </c>
      <c r="M219" s="794" t="s">
        <v>321</v>
      </c>
    </row>
    <row r="220" spans="2:13" ht="30.75" customHeight="1">
      <c r="B220" s="791" t="str">
        <f>VLOOKUP($J215,'17-1（所得細目表)'!$B$9:$M$48,3,0)</f>
        <v/>
      </c>
      <c r="C220" s="791" t="str">
        <f>VLOOKUP($J215,'17-1（所得細目表)'!$B$9:$M$48,4,0)</f>
        <v/>
      </c>
      <c r="D220" s="791"/>
      <c r="E220" s="791">
        <f>VLOOKUP($J215,'17-1（所得細目表)'!$B$9:$M$48,5,0)</f>
        <v>0</v>
      </c>
      <c r="F220" s="791">
        <f>VLOOKUP($J215,'17-1（所得細目表)'!$B$9:$M$48,6,0)</f>
        <v>0</v>
      </c>
      <c r="G220" s="791">
        <f>VLOOKUP($J215,'17-1（所得細目表)'!$B$9:$M$48,7,0)</f>
        <v>0</v>
      </c>
      <c r="H220" s="791">
        <f>VLOOKUP($J215,'17-1（所得細目表)'!$B$9:$M$48,8,0)</f>
        <v>0</v>
      </c>
      <c r="I220" s="791">
        <f>VLOOKUP($J215,'17-1（所得細目表)'!$B$9:$M$48,9,0)</f>
        <v>0</v>
      </c>
      <c r="J220" s="791" t="str">
        <f>VLOOKUP($J215,'17-1（所得細目表)'!$B$9:$M$48,10,0)</f>
        <v/>
      </c>
      <c r="K220" s="791"/>
      <c r="L220" s="791">
        <f>VLOOKUP($J215,'17-1（所得細目表)'!$B$9:$M$48,11,0)</f>
        <v>0</v>
      </c>
      <c r="M220" s="791">
        <f>VLOOKUP($J215,'17-1（所得細目表)'!$B$9:$M$48,12,0)</f>
        <v>0</v>
      </c>
    </row>
    <row r="222" spans="2:13">
      <c r="C222" s="73" t="s">
        <v>333</v>
      </c>
    </row>
    <row r="224" spans="2:13">
      <c r="B224" s="790"/>
      <c r="C224" s="790"/>
      <c r="D224" s="790"/>
      <c r="E224" s="790"/>
      <c r="F224" s="790"/>
      <c r="G224" s="790"/>
      <c r="H224" s="790"/>
      <c r="I224" s="790"/>
      <c r="J224" s="790"/>
      <c r="K224" s="790"/>
      <c r="L224" s="790"/>
      <c r="M224" s="790"/>
    </row>
    <row r="226" spans="2:13" ht="14.4">
      <c r="E226" s="797">
        <f>'2（収支報告書)'!$A$9</f>
        <v>7</v>
      </c>
      <c r="F226" s="797"/>
      <c r="G226" s="797"/>
      <c r="H226" s="797"/>
      <c r="I226" s="797"/>
      <c r="J226" s="797"/>
    </row>
    <row r="228" spans="2:13" ht="12.75" customHeight="1">
      <c r="J228" s="798"/>
    </row>
    <row r="229" spans="2:13" ht="13.5" customHeight="1">
      <c r="F229" s="798" t="s">
        <v>60</v>
      </c>
      <c r="G229" s="799" t="str">
        <f>IF($J229="","",'2（収支報告書)'!$E$6)</f>
        <v/>
      </c>
      <c r="H229" s="803" t="s">
        <v>323</v>
      </c>
      <c r="I229" s="803"/>
      <c r="J229" s="808" t="str">
        <f>IF('17-1（所得細目表)'!$B25="","",'17-1（所得細目表)'!$B25)</f>
        <v/>
      </c>
      <c r="L229" s="798">
        <f>VLOOKUP($J229,'17-1（所得細目表)'!$B$9:$M$48,2,0)</f>
        <v>0</v>
      </c>
      <c r="M229" s="810" t="s">
        <v>324</v>
      </c>
    </row>
    <row r="230" spans="2:13">
      <c r="D230" s="795"/>
      <c r="K230" s="795"/>
    </row>
    <row r="231" spans="2:13">
      <c r="B231" s="786" t="s">
        <v>230</v>
      </c>
      <c r="C231" s="792" t="s">
        <v>168</v>
      </c>
      <c r="E231" s="786" t="s">
        <v>303</v>
      </c>
      <c r="F231" s="786" t="s">
        <v>305</v>
      </c>
      <c r="G231" s="800"/>
      <c r="H231" s="804"/>
      <c r="I231" s="800" t="s">
        <v>44</v>
      </c>
      <c r="J231" s="792" t="s">
        <v>92</v>
      </c>
      <c r="L231" s="786" t="s">
        <v>291</v>
      </c>
      <c r="M231" s="811"/>
    </row>
    <row r="232" spans="2:13">
      <c r="B232" s="787" t="s">
        <v>175</v>
      </c>
      <c r="C232" s="793" t="s">
        <v>10</v>
      </c>
      <c r="E232" s="787" t="s">
        <v>142</v>
      </c>
      <c r="F232" s="787" t="s">
        <v>328</v>
      </c>
      <c r="G232" s="801" t="s">
        <v>179</v>
      </c>
      <c r="H232" s="805" t="s">
        <v>331</v>
      </c>
      <c r="I232" s="807" t="s">
        <v>78</v>
      </c>
      <c r="J232" s="793" t="s">
        <v>309</v>
      </c>
      <c r="L232" s="787" t="s">
        <v>310</v>
      </c>
      <c r="M232" s="793" t="s">
        <v>307</v>
      </c>
    </row>
    <row r="233" spans="2:13">
      <c r="B233" s="788"/>
      <c r="C233" s="794" t="s">
        <v>312</v>
      </c>
      <c r="D233" s="796"/>
      <c r="E233" s="788" t="s">
        <v>313</v>
      </c>
      <c r="F233" s="788"/>
      <c r="G233" s="802" t="s">
        <v>104</v>
      </c>
      <c r="H233" s="806" t="s">
        <v>332</v>
      </c>
      <c r="I233" s="77" t="s">
        <v>317</v>
      </c>
      <c r="J233" s="794"/>
      <c r="K233" s="809"/>
      <c r="L233" s="788" t="s">
        <v>319</v>
      </c>
      <c r="M233" s="794" t="s">
        <v>321</v>
      </c>
    </row>
    <row r="234" spans="2:13" ht="30.75" customHeight="1">
      <c r="B234" s="791" t="str">
        <f>VLOOKUP($J229,'17-1（所得細目表)'!$B$9:$M$48,3,0)</f>
        <v/>
      </c>
      <c r="C234" s="791" t="str">
        <f>VLOOKUP($J229,'17-1（所得細目表)'!$B$9:$M$48,4,0)</f>
        <v/>
      </c>
      <c r="D234" s="791"/>
      <c r="E234" s="791">
        <f>VLOOKUP($J229,'17-1（所得細目表)'!$B$9:$M$48,5,0)</f>
        <v>0</v>
      </c>
      <c r="F234" s="791">
        <f>VLOOKUP($J229,'17-1（所得細目表)'!$B$9:$M$48,6,0)</f>
        <v>0</v>
      </c>
      <c r="G234" s="791">
        <f>VLOOKUP($J229,'17-1（所得細目表)'!$B$9:$M$48,7,0)</f>
        <v>0</v>
      </c>
      <c r="H234" s="791">
        <f>VLOOKUP($J229,'17-1（所得細目表)'!$B$9:$M$48,8,0)</f>
        <v>0</v>
      </c>
      <c r="I234" s="791">
        <f>VLOOKUP($J229,'17-1（所得細目表)'!$B$9:$M$48,9,0)</f>
        <v>0</v>
      </c>
      <c r="J234" s="791" t="str">
        <f>VLOOKUP($J229,'17-1（所得細目表)'!$B$9:$M$48,10,0)</f>
        <v/>
      </c>
      <c r="K234" s="791"/>
      <c r="L234" s="791">
        <f>VLOOKUP($J229,'17-1（所得細目表)'!$B$9:$M$48,11,0)</f>
        <v>0</v>
      </c>
      <c r="M234" s="791">
        <f>VLOOKUP($J229,'17-1（所得細目表)'!$B$9:$M$48,12,0)</f>
        <v>0</v>
      </c>
    </row>
    <row r="236" spans="2:13">
      <c r="C236" s="73" t="s">
        <v>333</v>
      </c>
    </row>
    <row r="238" spans="2:13">
      <c r="B238" s="790"/>
      <c r="C238" s="790"/>
      <c r="D238" s="790"/>
      <c r="E238" s="790"/>
      <c r="F238" s="790"/>
      <c r="G238" s="790"/>
      <c r="H238" s="790"/>
      <c r="I238" s="790"/>
      <c r="J238" s="790"/>
      <c r="K238" s="790"/>
      <c r="L238" s="790"/>
      <c r="M238" s="790"/>
    </row>
    <row r="240" spans="2:13" ht="14.4">
      <c r="E240" s="797">
        <f>'2（収支報告書)'!$A$9</f>
        <v>7</v>
      </c>
      <c r="F240" s="797"/>
      <c r="G240" s="797"/>
      <c r="H240" s="797"/>
      <c r="I240" s="797"/>
      <c r="J240" s="797"/>
    </row>
    <row r="242" spans="2:13" ht="12.75" customHeight="1">
      <c r="J242" s="798"/>
    </row>
    <row r="243" spans="2:13" ht="13.5" customHeight="1">
      <c r="F243" s="798" t="s">
        <v>60</v>
      </c>
      <c r="G243" s="799" t="str">
        <f>IF($J243="","",'2（収支報告書)'!$E$6)</f>
        <v/>
      </c>
      <c r="H243" s="803" t="s">
        <v>323</v>
      </c>
      <c r="I243" s="803"/>
      <c r="J243" s="808" t="str">
        <f>IF('17-1（所得細目表)'!$B26="","",'17-1（所得細目表)'!$B26)</f>
        <v/>
      </c>
      <c r="L243" s="798">
        <f>VLOOKUP($J243,'17-1（所得細目表)'!$B$9:$M$48,2,0)</f>
        <v>0</v>
      </c>
      <c r="M243" s="810" t="s">
        <v>324</v>
      </c>
    </row>
    <row r="244" spans="2:13">
      <c r="D244" s="795"/>
      <c r="K244" s="795"/>
    </row>
    <row r="245" spans="2:13">
      <c r="B245" s="786" t="s">
        <v>230</v>
      </c>
      <c r="C245" s="792" t="s">
        <v>168</v>
      </c>
      <c r="E245" s="786" t="s">
        <v>303</v>
      </c>
      <c r="F245" s="786" t="s">
        <v>305</v>
      </c>
      <c r="G245" s="800"/>
      <c r="H245" s="804"/>
      <c r="I245" s="800" t="s">
        <v>44</v>
      </c>
      <c r="J245" s="792" t="s">
        <v>92</v>
      </c>
      <c r="L245" s="786" t="s">
        <v>291</v>
      </c>
      <c r="M245" s="811"/>
    </row>
    <row r="246" spans="2:13">
      <c r="B246" s="787" t="s">
        <v>175</v>
      </c>
      <c r="C246" s="793" t="s">
        <v>10</v>
      </c>
      <c r="E246" s="787" t="s">
        <v>142</v>
      </c>
      <c r="F246" s="787" t="s">
        <v>328</v>
      </c>
      <c r="G246" s="801" t="s">
        <v>179</v>
      </c>
      <c r="H246" s="805" t="s">
        <v>331</v>
      </c>
      <c r="I246" s="807" t="s">
        <v>78</v>
      </c>
      <c r="J246" s="793" t="s">
        <v>309</v>
      </c>
      <c r="L246" s="787" t="s">
        <v>310</v>
      </c>
      <c r="M246" s="793" t="s">
        <v>307</v>
      </c>
    </row>
    <row r="247" spans="2:13">
      <c r="B247" s="788"/>
      <c r="C247" s="794" t="s">
        <v>312</v>
      </c>
      <c r="D247" s="796"/>
      <c r="E247" s="788" t="s">
        <v>313</v>
      </c>
      <c r="F247" s="788"/>
      <c r="G247" s="802" t="s">
        <v>104</v>
      </c>
      <c r="H247" s="806" t="s">
        <v>332</v>
      </c>
      <c r="I247" s="77" t="s">
        <v>317</v>
      </c>
      <c r="J247" s="794"/>
      <c r="K247" s="809"/>
      <c r="L247" s="788" t="s">
        <v>319</v>
      </c>
      <c r="M247" s="794" t="s">
        <v>321</v>
      </c>
    </row>
    <row r="248" spans="2:13" ht="30.75" customHeight="1">
      <c r="B248" s="791" t="str">
        <f>VLOOKUP($J243,'17-1（所得細目表)'!$B$9:$M$48,3,0)</f>
        <v/>
      </c>
      <c r="C248" s="791" t="str">
        <f>VLOOKUP($J243,'17-1（所得細目表)'!$B$9:$M$48,4,0)</f>
        <v/>
      </c>
      <c r="D248" s="791"/>
      <c r="E248" s="791">
        <f>VLOOKUP($J243,'17-1（所得細目表)'!$B$9:$M$48,5,0)</f>
        <v>0</v>
      </c>
      <c r="F248" s="791">
        <f>VLOOKUP($J243,'17-1（所得細目表)'!$B$9:$M$48,6,0)</f>
        <v>0</v>
      </c>
      <c r="G248" s="791">
        <f>VLOOKUP($J243,'17-1（所得細目表)'!$B$9:$M$48,7,0)</f>
        <v>0</v>
      </c>
      <c r="H248" s="791">
        <f>VLOOKUP($J243,'17-1（所得細目表)'!$B$9:$M$48,8,0)</f>
        <v>0</v>
      </c>
      <c r="I248" s="791">
        <f>VLOOKUP($J243,'17-1（所得細目表)'!$B$9:$M$48,9,0)</f>
        <v>0</v>
      </c>
      <c r="J248" s="791" t="str">
        <f>VLOOKUP($J243,'17-1（所得細目表)'!$B$9:$M$48,10,0)</f>
        <v/>
      </c>
      <c r="K248" s="791"/>
      <c r="L248" s="791">
        <f>VLOOKUP($J243,'17-1（所得細目表)'!$B$9:$M$48,11,0)</f>
        <v>0</v>
      </c>
      <c r="M248" s="791">
        <f>VLOOKUP($J243,'17-1（所得細目表)'!$B$9:$M$48,12,0)</f>
        <v>0</v>
      </c>
    </row>
    <row r="250" spans="2:13">
      <c r="C250" s="73" t="s">
        <v>333</v>
      </c>
    </row>
    <row r="252" spans="2:13">
      <c r="B252" s="790"/>
      <c r="C252" s="790"/>
      <c r="D252" s="790"/>
      <c r="E252" s="790"/>
      <c r="F252" s="790"/>
      <c r="G252" s="790"/>
      <c r="H252" s="790"/>
      <c r="I252" s="790"/>
      <c r="J252" s="790"/>
      <c r="K252" s="790"/>
      <c r="L252" s="790"/>
      <c r="M252" s="790"/>
    </row>
    <row r="254" spans="2:13" ht="14.4">
      <c r="E254" s="797">
        <f>'2（収支報告書)'!$A$9</f>
        <v>7</v>
      </c>
      <c r="F254" s="797"/>
      <c r="G254" s="797"/>
      <c r="H254" s="797"/>
      <c r="I254" s="797"/>
      <c r="J254" s="797"/>
    </row>
    <row r="256" spans="2:13" ht="12.75" customHeight="1">
      <c r="J256" s="798"/>
    </row>
    <row r="257" spans="2:13" ht="13.5" customHeight="1">
      <c r="F257" s="798" t="s">
        <v>60</v>
      </c>
      <c r="G257" s="799" t="str">
        <f>IF($J257="","",'2（収支報告書)'!$E$6)</f>
        <v/>
      </c>
      <c r="H257" s="803" t="s">
        <v>323</v>
      </c>
      <c r="I257" s="803"/>
      <c r="J257" s="808" t="str">
        <f>IF('17-1（所得細目表)'!$B27="","",'17-1（所得細目表)'!$B27)</f>
        <v/>
      </c>
      <c r="L257" s="798">
        <f>VLOOKUP($J257,'17-1（所得細目表)'!$B$9:$M$48,2,0)</f>
        <v>0</v>
      </c>
      <c r="M257" s="810" t="s">
        <v>324</v>
      </c>
    </row>
    <row r="258" spans="2:13">
      <c r="D258" s="795"/>
      <c r="K258" s="795"/>
    </row>
    <row r="259" spans="2:13">
      <c r="B259" s="786" t="s">
        <v>230</v>
      </c>
      <c r="C259" s="792" t="s">
        <v>168</v>
      </c>
      <c r="E259" s="786" t="s">
        <v>303</v>
      </c>
      <c r="F259" s="786" t="s">
        <v>305</v>
      </c>
      <c r="G259" s="800"/>
      <c r="H259" s="804"/>
      <c r="I259" s="800" t="s">
        <v>44</v>
      </c>
      <c r="J259" s="792" t="s">
        <v>92</v>
      </c>
      <c r="L259" s="786" t="s">
        <v>291</v>
      </c>
      <c r="M259" s="811"/>
    </row>
    <row r="260" spans="2:13">
      <c r="B260" s="787" t="s">
        <v>175</v>
      </c>
      <c r="C260" s="793" t="s">
        <v>10</v>
      </c>
      <c r="E260" s="787" t="s">
        <v>142</v>
      </c>
      <c r="F260" s="787" t="s">
        <v>328</v>
      </c>
      <c r="G260" s="801" t="s">
        <v>179</v>
      </c>
      <c r="H260" s="805" t="s">
        <v>331</v>
      </c>
      <c r="I260" s="807" t="s">
        <v>78</v>
      </c>
      <c r="J260" s="793" t="s">
        <v>309</v>
      </c>
      <c r="L260" s="787" t="s">
        <v>310</v>
      </c>
      <c r="M260" s="793" t="s">
        <v>307</v>
      </c>
    </row>
    <row r="261" spans="2:13">
      <c r="B261" s="788"/>
      <c r="C261" s="794" t="s">
        <v>312</v>
      </c>
      <c r="D261" s="796"/>
      <c r="E261" s="788" t="s">
        <v>313</v>
      </c>
      <c r="F261" s="788"/>
      <c r="G261" s="802" t="s">
        <v>104</v>
      </c>
      <c r="H261" s="806" t="s">
        <v>332</v>
      </c>
      <c r="I261" s="77" t="s">
        <v>317</v>
      </c>
      <c r="J261" s="794"/>
      <c r="K261" s="809"/>
      <c r="L261" s="788" t="s">
        <v>319</v>
      </c>
      <c r="M261" s="794" t="s">
        <v>321</v>
      </c>
    </row>
    <row r="262" spans="2:13" ht="30.75" customHeight="1">
      <c r="B262" s="791" t="str">
        <f>VLOOKUP($J257,'17-1（所得細目表)'!$B$9:$M$48,3,0)</f>
        <v/>
      </c>
      <c r="C262" s="791" t="str">
        <f>VLOOKUP($J257,'17-1（所得細目表)'!$B$9:$M$48,4,0)</f>
        <v/>
      </c>
      <c r="D262" s="791"/>
      <c r="E262" s="791">
        <f>VLOOKUP($J257,'17-1（所得細目表)'!$B$9:$M$48,5,0)</f>
        <v>0</v>
      </c>
      <c r="F262" s="791">
        <f>VLOOKUP($J257,'17-1（所得細目表)'!$B$9:$M$48,6,0)</f>
        <v>0</v>
      </c>
      <c r="G262" s="791">
        <f>VLOOKUP($J257,'17-1（所得細目表)'!$B$9:$M$48,7,0)</f>
        <v>0</v>
      </c>
      <c r="H262" s="791">
        <f>VLOOKUP($J257,'17-1（所得細目表)'!$B$9:$M$48,8,0)</f>
        <v>0</v>
      </c>
      <c r="I262" s="791">
        <f>VLOOKUP($J257,'17-1（所得細目表)'!$B$9:$M$48,9,0)</f>
        <v>0</v>
      </c>
      <c r="J262" s="791" t="str">
        <f>VLOOKUP($J257,'17-1（所得細目表)'!$B$9:$M$48,10,0)</f>
        <v/>
      </c>
      <c r="K262" s="791"/>
      <c r="L262" s="791">
        <f>VLOOKUP($J257,'17-1（所得細目表)'!$B$9:$M$48,11,0)</f>
        <v>0</v>
      </c>
      <c r="M262" s="791">
        <f>VLOOKUP($J257,'17-1（所得細目表)'!$B$9:$M$48,12,0)</f>
        <v>0</v>
      </c>
    </row>
    <row r="264" spans="2:13">
      <c r="C264" s="73" t="s">
        <v>333</v>
      </c>
    </row>
    <row r="266" spans="2:13">
      <c r="B266" s="790"/>
      <c r="C266" s="790"/>
      <c r="D266" s="790"/>
      <c r="E266" s="790"/>
      <c r="F266" s="790"/>
      <c r="G266" s="790"/>
      <c r="H266" s="790"/>
      <c r="I266" s="790"/>
      <c r="J266" s="790"/>
      <c r="K266" s="790"/>
      <c r="L266" s="790"/>
      <c r="M266" s="790"/>
    </row>
    <row r="268" spans="2:13" ht="14.4">
      <c r="E268" s="797">
        <f>'2（収支報告書)'!$A$9</f>
        <v>7</v>
      </c>
      <c r="F268" s="797"/>
      <c r="G268" s="797"/>
      <c r="H268" s="797"/>
      <c r="I268" s="797"/>
      <c r="J268" s="797"/>
    </row>
    <row r="270" spans="2:13" ht="12.75" customHeight="1">
      <c r="J270" s="798"/>
    </row>
    <row r="271" spans="2:13" ht="13.5" customHeight="1">
      <c r="F271" s="798" t="s">
        <v>60</v>
      </c>
      <c r="G271" s="799" t="str">
        <f>IF($J271="","",'2（収支報告書)'!$E$6)</f>
        <v/>
      </c>
      <c r="H271" s="803" t="s">
        <v>323</v>
      </c>
      <c r="I271" s="803"/>
      <c r="J271" s="808" t="str">
        <f>IF('17-1（所得細目表)'!$B28="","",'17-1（所得細目表)'!$B28)</f>
        <v/>
      </c>
      <c r="L271" s="798">
        <f>VLOOKUP($J271,'17-1（所得細目表)'!$B$9:$M$48,2,0)</f>
        <v>0</v>
      </c>
      <c r="M271" s="810" t="s">
        <v>324</v>
      </c>
    </row>
    <row r="272" spans="2:13">
      <c r="D272" s="795"/>
      <c r="K272" s="795"/>
    </row>
    <row r="273" spans="2:13">
      <c r="B273" s="786" t="s">
        <v>230</v>
      </c>
      <c r="C273" s="792" t="s">
        <v>168</v>
      </c>
      <c r="E273" s="786" t="s">
        <v>303</v>
      </c>
      <c r="F273" s="786" t="s">
        <v>305</v>
      </c>
      <c r="G273" s="800"/>
      <c r="H273" s="804"/>
      <c r="I273" s="800" t="s">
        <v>44</v>
      </c>
      <c r="J273" s="792" t="s">
        <v>92</v>
      </c>
      <c r="L273" s="786" t="s">
        <v>291</v>
      </c>
      <c r="M273" s="811"/>
    </row>
    <row r="274" spans="2:13">
      <c r="B274" s="787" t="s">
        <v>175</v>
      </c>
      <c r="C274" s="793" t="s">
        <v>10</v>
      </c>
      <c r="E274" s="787" t="s">
        <v>142</v>
      </c>
      <c r="F274" s="787" t="s">
        <v>328</v>
      </c>
      <c r="G274" s="801" t="s">
        <v>179</v>
      </c>
      <c r="H274" s="805" t="s">
        <v>331</v>
      </c>
      <c r="I274" s="807" t="s">
        <v>78</v>
      </c>
      <c r="J274" s="793" t="s">
        <v>309</v>
      </c>
      <c r="L274" s="787" t="s">
        <v>310</v>
      </c>
      <c r="M274" s="793" t="s">
        <v>307</v>
      </c>
    </row>
    <row r="275" spans="2:13">
      <c r="B275" s="788"/>
      <c r="C275" s="794" t="s">
        <v>312</v>
      </c>
      <c r="D275" s="796"/>
      <c r="E275" s="788" t="s">
        <v>313</v>
      </c>
      <c r="F275" s="788"/>
      <c r="G275" s="802" t="s">
        <v>104</v>
      </c>
      <c r="H275" s="806" t="s">
        <v>332</v>
      </c>
      <c r="I275" s="77" t="s">
        <v>317</v>
      </c>
      <c r="J275" s="794"/>
      <c r="K275" s="809"/>
      <c r="L275" s="788" t="s">
        <v>319</v>
      </c>
      <c r="M275" s="794" t="s">
        <v>321</v>
      </c>
    </row>
    <row r="276" spans="2:13" ht="30.75" customHeight="1">
      <c r="B276" s="791" t="str">
        <f>VLOOKUP($J271,'17-1（所得細目表)'!$B$9:$M$48,3,0)</f>
        <v/>
      </c>
      <c r="C276" s="791" t="str">
        <f>VLOOKUP($J271,'17-1（所得細目表)'!$B$9:$M$48,4,0)</f>
        <v/>
      </c>
      <c r="D276" s="791"/>
      <c r="E276" s="791">
        <f>VLOOKUP($J271,'17-1（所得細目表)'!$B$9:$M$48,5,0)</f>
        <v>0</v>
      </c>
      <c r="F276" s="791">
        <f>VLOOKUP($J271,'17-1（所得細目表)'!$B$9:$M$48,6,0)</f>
        <v>0</v>
      </c>
      <c r="G276" s="791">
        <f>VLOOKUP($J271,'17-1（所得細目表)'!$B$9:$M$48,7,0)</f>
        <v>0</v>
      </c>
      <c r="H276" s="791">
        <f>VLOOKUP($J271,'17-1（所得細目表)'!$B$9:$M$48,8,0)</f>
        <v>0</v>
      </c>
      <c r="I276" s="791">
        <f>VLOOKUP($J271,'17-1（所得細目表)'!$B$9:$M$48,9,0)</f>
        <v>0</v>
      </c>
      <c r="J276" s="791" t="str">
        <f>VLOOKUP($J271,'17-1（所得細目表)'!$B$9:$M$48,10,0)</f>
        <v/>
      </c>
      <c r="K276" s="791"/>
      <c r="L276" s="791">
        <f>VLOOKUP($J271,'17-1（所得細目表)'!$B$9:$M$48,11,0)</f>
        <v>0</v>
      </c>
      <c r="M276" s="791">
        <f>VLOOKUP($J271,'17-1（所得細目表)'!$B$9:$M$48,12,0)</f>
        <v>0</v>
      </c>
    </row>
    <row r="278" spans="2:13">
      <c r="C278" s="73" t="s">
        <v>333</v>
      </c>
    </row>
    <row r="280" spans="2:13">
      <c r="B280" s="790"/>
      <c r="C280" s="790"/>
      <c r="D280" s="790"/>
      <c r="E280" s="790"/>
      <c r="F280" s="790"/>
      <c r="G280" s="790"/>
      <c r="H280" s="790"/>
      <c r="I280" s="790"/>
      <c r="J280" s="790"/>
      <c r="K280" s="790"/>
      <c r="L280" s="790"/>
      <c r="M280" s="790"/>
    </row>
    <row r="282" spans="2:13" ht="14.4">
      <c r="E282" s="797">
        <f>'2（収支報告書)'!$A$9</f>
        <v>7</v>
      </c>
      <c r="F282" s="797"/>
      <c r="G282" s="797"/>
      <c r="H282" s="797"/>
      <c r="I282" s="797"/>
      <c r="J282" s="797"/>
    </row>
    <row r="284" spans="2:13" ht="12.75" customHeight="1">
      <c r="J284" s="798"/>
    </row>
    <row r="285" spans="2:13" ht="13.5" customHeight="1">
      <c r="F285" s="798" t="s">
        <v>60</v>
      </c>
      <c r="G285" s="799" t="str">
        <f>IF($J285="","",'2（収支報告書)'!$E$6)</f>
        <v/>
      </c>
      <c r="H285" s="803" t="s">
        <v>323</v>
      </c>
      <c r="I285" s="803"/>
      <c r="J285" s="808" t="str">
        <f>IF('17-1（所得細目表)'!$B29="","",'17-1（所得細目表)'!$B29)</f>
        <v/>
      </c>
      <c r="L285" s="798">
        <f>VLOOKUP($J285,'17-1（所得細目表)'!$B$9:$M$48,2,0)</f>
        <v>0</v>
      </c>
      <c r="M285" s="810" t="s">
        <v>324</v>
      </c>
    </row>
    <row r="286" spans="2:13">
      <c r="D286" s="795"/>
      <c r="K286" s="795"/>
    </row>
    <row r="287" spans="2:13">
      <c r="B287" s="786" t="s">
        <v>230</v>
      </c>
      <c r="C287" s="792" t="s">
        <v>168</v>
      </c>
      <c r="E287" s="786" t="s">
        <v>303</v>
      </c>
      <c r="F287" s="786" t="s">
        <v>305</v>
      </c>
      <c r="G287" s="800"/>
      <c r="H287" s="804"/>
      <c r="I287" s="800" t="s">
        <v>44</v>
      </c>
      <c r="J287" s="792" t="s">
        <v>92</v>
      </c>
      <c r="L287" s="786" t="s">
        <v>291</v>
      </c>
      <c r="M287" s="811"/>
    </row>
    <row r="288" spans="2:13">
      <c r="B288" s="787" t="s">
        <v>175</v>
      </c>
      <c r="C288" s="793" t="s">
        <v>10</v>
      </c>
      <c r="E288" s="787" t="s">
        <v>142</v>
      </c>
      <c r="F288" s="787" t="s">
        <v>328</v>
      </c>
      <c r="G288" s="801" t="s">
        <v>179</v>
      </c>
      <c r="H288" s="805" t="s">
        <v>331</v>
      </c>
      <c r="I288" s="807" t="s">
        <v>78</v>
      </c>
      <c r="J288" s="793" t="s">
        <v>309</v>
      </c>
      <c r="L288" s="787" t="s">
        <v>310</v>
      </c>
      <c r="M288" s="793" t="s">
        <v>307</v>
      </c>
    </row>
    <row r="289" spans="2:13">
      <c r="B289" s="788"/>
      <c r="C289" s="794" t="s">
        <v>312</v>
      </c>
      <c r="D289" s="796"/>
      <c r="E289" s="788" t="s">
        <v>313</v>
      </c>
      <c r="F289" s="788"/>
      <c r="G289" s="802" t="s">
        <v>104</v>
      </c>
      <c r="H289" s="806" t="s">
        <v>332</v>
      </c>
      <c r="I289" s="77" t="s">
        <v>317</v>
      </c>
      <c r="J289" s="794"/>
      <c r="K289" s="809"/>
      <c r="L289" s="788" t="s">
        <v>319</v>
      </c>
      <c r="M289" s="794" t="s">
        <v>321</v>
      </c>
    </row>
    <row r="290" spans="2:13" ht="30.75" customHeight="1">
      <c r="B290" s="791" t="str">
        <f>VLOOKUP($J285,'17-1（所得細目表)'!$B$9:$M$48,3,0)</f>
        <v/>
      </c>
      <c r="C290" s="791" t="str">
        <f>VLOOKUP($J285,'17-1（所得細目表)'!$B$9:$M$48,4,0)</f>
        <v/>
      </c>
      <c r="D290" s="791"/>
      <c r="E290" s="791">
        <f>VLOOKUP($J285,'17-1（所得細目表)'!$B$9:$M$48,5,0)</f>
        <v>0</v>
      </c>
      <c r="F290" s="791">
        <f>VLOOKUP($J285,'17-1（所得細目表)'!$B$9:$M$48,6,0)</f>
        <v>0</v>
      </c>
      <c r="G290" s="791">
        <f>VLOOKUP($J285,'17-1（所得細目表)'!$B$9:$M$48,7,0)</f>
        <v>0</v>
      </c>
      <c r="H290" s="791">
        <f>VLOOKUP($J285,'17-1（所得細目表)'!$B$9:$M$48,8,0)</f>
        <v>0</v>
      </c>
      <c r="I290" s="791">
        <f>VLOOKUP($J285,'17-1（所得細目表)'!$B$9:$M$48,9,0)</f>
        <v>0</v>
      </c>
      <c r="J290" s="791" t="str">
        <f>VLOOKUP($J285,'17-1（所得細目表)'!$B$9:$M$48,10,0)</f>
        <v/>
      </c>
      <c r="K290" s="791"/>
      <c r="L290" s="791">
        <f>VLOOKUP($J285,'17-1（所得細目表)'!$B$9:$M$48,11,0)</f>
        <v>0</v>
      </c>
      <c r="M290" s="791">
        <f>VLOOKUP($J285,'17-1（所得細目表)'!$B$9:$M$48,12,0)</f>
        <v>0</v>
      </c>
    </row>
    <row r="292" spans="2:13">
      <c r="C292" s="73" t="s">
        <v>333</v>
      </c>
    </row>
    <row r="294" spans="2:13">
      <c r="B294" s="790"/>
      <c r="C294" s="790"/>
      <c r="D294" s="790"/>
      <c r="E294" s="790"/>
      <c r="F294" s="790"/>
      <c r="G294" s="790"/>
      <c r="H294" s="790"/>
      <c r="I294" s="790"/>
      <c r="J294" s="790"/>
      <c r="K294" s="790"/>
      <c r="L294" s="790"/>
      <c r="M294" s="790"/>
    </row>
    <row r="296" spans="2:13" ht="14.4">
      <c r="E296" s="797">
        <f>'2（収支報告書)'!$A$9</f>
        <v>7</v>
      </c>
      <c r="F296" s="797"/>
      <c r="G296" s="797"/>
      <c r="H296" s="797"/>
      <c r="I296" s="797"/>
      <c r="J296" s="797"/>
    </row>
    <row r="298" spans="2:13" ht="12.75" customHeight="1">
      <c r="J298" s="798"/>
    </row>
    <row r="299" spans="2:13" ht="13.5" customHeight="1">
      <c r="F299" s="798" t="s">
        <v>60</v>
      </c>
      <c r="G299" s="799" t="str">
        <f>IF($J299="","",'2（収支報告書)'!$E$6)</f>
        <v/>
      </c>
      <c r="H299" s="803" t="s">
        <v>323</v>
      </c>
      <c r="I299" s="803"/>
      <c r="J299" s="808" t="str">
        <f>IF('17-1（所得細目表)'!$B30="","",'17-1（所得細目表)'!$B30)</f>
        <v/>
      </c>
      <c r="L299" s="798">
        <f>VLOOKUP($J299,'17-1（所得細目表)'!$B$9:$M$48,2,0)</f>
        <v>0</v>
      </c>
      <c r="M299" s="810" t="s">
        <v>324</v>
      </c>
    </row>
    <row r="300" spans="2:13">
      <c r="D300" s="795"/>
      <c r="K300" s="795"/>
    </row>
    <row r="301" spans="2:13">
      <c r="B301" s="786" t="s">
        <v>230</v>
      </c>
      <c r="C301" s="792" t="s">
        <v>168</v>
      </c>
      <c r="E301" s="786" t="s">
        <v>303</v>
      </c>
      <c r="F301" s="786" t="s">
        <v>305</v>
      </c>
      <c r="G301" s="800"/>
      <c r="H301" s="804"/>
      <c r="I301" s="800" t="s">
        <v>44</v>
      </c>
      <c r="J301" s="792" t="s">
        <v>92</v>
      </c>
      <c r="L301" s="786" t="s">
        <v>291</v>
      </c>
      <c r="M301" s="811"/>
    </row>
    <row r="302" spans="2:13">
      <c r="B302" s="787" t="s">
        <v>175</v>
      </c>
      <c r="C302" s="793" t="s">
        <v>10</v>
      </c>
      <c r="E302" s="787" t="s">
        <v>142</v>
      </c>
      <c r="F302" s="787" t="s">
        <v>328</v>
      </c>
      <c r="G302" s="801" t="s">
        <v>179</v>
      </c>
      <c r="H302" s="805" t="s">
        <v>331</v>
      </c>
      <c r="I302" s="807" t="s">
        <v>78</v>
      </c>
      <c r="J302" s="793" t="s">
        <v>309</v>
      </c>
      <c r="L302" s="787" t="s">
        <v>310</v>
      </c>
      <c r="M302" s="793" t="s">
        <v>307</v>
      </c>
    </row>
    <row r="303" spans="2:13">
      <c r="B303" s="788"/>
      <c r="C303" s="794" t="s">
        <v>312</v>
      </c>
      <c r="D303" s="796"/>
      <c r="E303" s="788" t="s">
        <v>313</v>
      </c>
      <c r="F303" s="788"/>
      <c r="G303" s="802" t="s">
        <v>104</v>
      </c>
      <c r="H303" s="806" t="s">
        <v>332</v>
      </c>
      <c r="I303" s="77" t="s">
        <v>317</v>
      </c>
      <c r="J303" s="794"/>
      <c r="K303" s="809"/>
      <c r="L303" s="788" t="s">
        <v>319</v>
      </c>
      <c r="M303" s="794" t="s">
        <v>321</v>
      </c>
    </row>
    <row r="304" spans="2:13" ht="30.75" customHeight="1">
      <c r="B304" s="791" t="str">
        <f>VLOOKUP($J299,'17-1（所得細目表)'!$B$9:$M$48,3,0)</f>
        <v/>
      </c>
      <c r="C304" s="791" t="str">
        <f>VLOOKUP($J299,'17-1（所得細目表)'!$B$9:$M$48,4,0)</f>
        <v/>
      </c>
      <c r="D304" s="791"/>
      <c r="E304" s="791">
        <f>VLOOKUP($J299,'17-1（所得細目表)'!$B$9:$M$48,5,0)</f>
        <v>0</v>
      </c>
      <c r="F304" s="791">
        <f>VLOOKUP($J299,'17-1（所得細目表)'!$B$9:$M$48,6,0)</f>
        <v>0</v>
      </c>
      <c r="G304" s="791">
        <f>VLOOKUP($J299,'17-1（所得細目表)'!$B$9:$M$48,7,0)</f>
        <v>0</v>
      </c>
      <c r="H304" s="791">
        <f>VLOOKUP($J299,'17-1（所得細目表)'!$B$9:$M$48,8,0)</f>
        <v>0</v>
      </c>
      <c r="I304" s="791">
        <f>VLOOKUP($J299,'17-1（所得細目表)'!$B$9:$M$48,9,0)</f>
        <v>0</v>
      </c>
      <c r="J304" s="791" t="str">
        <f>VLOOKUP($J299,'17-1（所得細目表)'!$B$9:$M$48,10,0)</f>
        <v/>
      </c>
      <c r="K304" s="791"/>
      <c r="L304" s="791">
        <f>VLOOKUP($J299,'17-1（所得細目表)'!$B$9:$M$48,11,0)</f>
        <v>0</v>
      </c>
      <c r="M304" s="791">
        <f>VLOOKUP($J299,'17-1（所得細目表)'!$B$9:$M$48,12,0)</f>
        <v>0</v>
      </c>
    </row>
    <row r="306" spans="2:13">
      <c r="C306" s="73" t="s">
        <v>333</v>
      </c>
    </row>
    <row r="308" spans="2:13">
      <c r="B308" s="790"/>
      <c r="C308" s="790"/>
      <c r="D308" s="790"/>
      <c r="E308" s="790"/>
      <c r="F308" s="790"/>
      <c r="G308" s="790"/>
      <c r="H308" s="790"/>
      <c r="I308" s="790"/>
      <c r="J308" s="790"/>
      <c r="K308" s="790"/>
      <c r="L308" s="790"/>
      <c r="M308" s="790"/>
    </row>
    <row r="310" spans="2:13" ht="14.4">
      <c r="E310" s="797">
        <f>'2（収支報告書)'!$A$9</f>
        <v>7</v>
      </c>
      <c r="F310" s="797"/>
      <c r="G310" s="797"/>
      <c r="H310" s="797"/>
      <c r="I310" s="797"/>
      <c r="J310" s="797"/>
    </row>
    <row r="312" spans="2:13" ht="12.75" customHeight="1">
      <c r="J312" s="798"/>
    </row>
    <row r="313" spans="2:13" ht="13.5" customHeight="1">
      <c r="F313" s="798" t="s">
        <v>60</v>
      </c>
      <c r="G313" s="799" t="str">
        <f>IF($J313="","",'2（収支報告書)'!$E$6)</f>
        <v/>
      </c>
      <c r="H313" s="803" t="s">
        <v>323</v>
      </c>
      <c r="I313" s="803"/>
      <c r="J313" s="808" t="str">
        <f>IF('17-1（所得細目表)'!$B31="","",'17-1（所得細目表)'!$B31)</f>
        <v/>
      </c>
      <c r="L313" s="798">
        <f>VLOOKUP($J313,'17-1（所得細目表)'!$B$9:$M$48,2,0)</f>
        <v>0</v>
      </c>
      <c r="M313" s="810" t="s">
        <v>324</v>
      </c>
    </row>
    <row r="314" spans="2:13">
      <c r="D314" s="795"/>
      <c r="K314" s="795"/>
    </row>
    <row r="315" spans="2:13">
      <c r="B315" s="786" t="s">
        <v>230</v>
      </c>
      <c r="C315" s="792" t="s">
        <v>168</v>
      </c>
      <c r="E315" s="786" t="s">
        <v>303</v>
      </c>
      <c r="F315" s="786" t="s">
        <v>305</v>
      </c>
      <c r="G315" s="800"/>
      <c r="H315" s="804"/>
      <c r="I315" s="800" t="s">
        <v>44</v>
      </c>
      <c r="J315" s="792" t="s">
        <v>92</v>
      </c>
      <c r="L315" s="786" t="s">
        <v>291</v>
      </c>
      <c r="M315" s="811"/>
    </row>
    <row r="316" spans="2:13">
      <c r="B316" s="787" t="s">
        <v>175</v>
      </c>
      <c r="C316" s="793" t="s">
        <v>10</v>
      </c>
      <c r="E316" s="787" t="s">
        <v>142</v>
      </c>
      <c r="F316" s="787" t="s">
        <v>328</v>
      </c>
      <c r="G316" s="801" t="s">
        <v>179</v>
      </c>
      <c r="H316" s="805" t="s">
        <v>331</v>
      </c>
      <c r="I316" s="807" t="s">
        <v>78</v>
      </c>
      <c r="J316" s="793" t="s">
        <v>309</v>
      </c>
      <c r="L316" s="787" t="s">
        <v>310</v>
      </c>
      <c r="M316" s="793" t="s">
        <v>307</v>
      </c>
    </row>
    <row r="317" spans="2:13">
      <c r="B317" s="788"/>
      <c r="C317" s="794" t="s">
        <v>312</v>
      </c>
      <c r="D317" s="796"/>
      <c r="E317" s="788" t="s">
        <v>313</v>
      </c>
      <c r="F317" s="788"/>
      <c r="G317" s="802" t="s">
        <v>104</v>
      </c>
      <c r="H317" s="806" t="s">
        <v>332</v>
      </c>
      <c r="I317" s="77" t="s">
        <v>317</v>
      </c>
      <c r="J317" s="794"/>
      <c r="K317" s="809"/>
      <c r="L317" s="788" t="s">
        <v>319</v>
      </c>
      <c r="M317" s="794" t="s">
        <v>321</v>
      </c>
    </row>
    <row r="318" spans="2:13" ht="30.75" customHeight="1">
      <c r="B318" s="791" t="str">
        <f>VLOOKUP($J313,'17-1（所得細目表)'!$B$9:$M$48,3,0)</f>
        <v/>
      </c>
      <c r="C318" s="791" t="str">
        <f>VLOOKUP($J313,'17-1（所得細目表)'!$B$9:$M$48,4,0)</f>
        <v/>
      </c>
      <c r="D318" s="791"/>
      <c r="E318" s="791">
        <f>VLOOKUP($J313,'17-1（所得細目表)'!$B$9:$M$48,5,0)</f>
        <v>0</v>
      </c>
      <c r="F318" s="791">
        <f>VLOOKUP($J313,'17-1（所得細目表)'!$B$9:$M$48,6,0)</f>
        <v>0</v>
      </c>
      <c r="G318" s="791">
        <f>VLOOKUP($J313,'17-1（所得細目表)'!$B$9:$M$48,7,0)</f>
        <v>0</v>
      </c>
      <c r="H318" s="791">
        <f>VLOOKUP($J313,'17-1（所得細目表)'!$B$9:$M$48,8,0)</f>
        <v>0</v>
      </c>
      <c r="I318" s="791">
        <f>VLOOKUP($J313,'17-1（所得細目表)'!$B$9:$M$48,9,0)</f>
        <v>0</v>
      </c>
      <c r="J318" s="791" t="str">
        <f>VLOOKUP($J313,'17-1（所得細目表)'!$B$9:$M$48,10,0)</f>
        <v/>
      </c>
      <c r="K318" s="791"/>
      <c r="L318" s="791">
        <f>VLOOKUP($J313,'17-1（所得細目表)'!$B$9:$M$48,11,0)</f>
        <v>0</v>
      </c>
      <c r="M318" s="791">
        <f>VLOOKUP($J313,'17-1（所得細目表)'!$B$9:$M$48,12,0)</f>
        <v>0</v>
      </c>
    </row>
    <row r="320" spans="2:13">
      <c r="C320" s="73" t="s">
        <v>333</v>
      </c>
    </row>
    <row r="322" spans="2:13">
      <c r="B322" s="790"/>
      <c r="C322" s="790"/>
      <c r="D322" s="790"/>
      <c r="E322" s="790"/>
      <c r="F322" s="790"/>
      <c r="G322" s="790"/>
      <c r="H322" s="790"/>
      <c r="I322" s="790"/>
      <c r="J322" s="790"/>
      <c r="K322" s="790"/>
      <c r="L322" s="790"/>
      <c r="M322" s="790"/>
    </row>
    <row r="324" spans="2:13" ht="14.4">
      <c r="E324" s="797">
        <f>'2（収支報告書)'!$A$9</f>
        <v>7</v>
      </c>
      <c r="F324" s="797"/>
      <c r="G324" s="797"/>
      <c r="H324" s="797"/>
      <c r="I324" s="797"/>
      <c r="J324" s="797"/>
    </row>
    <row r="326" spans="2:13" ht="12.75" customHeight="1">
      <c r="J326" s="798"/>
    </row>
    <row r="327" spans="2:13" ht="13.5" customHeight="1">
      <c r="F327" s="798" t="s">
        <v>60</v>
      </c>
      <c r="G327" s="799" t="str">
        <f>IF($J327="","",'2（収支報告書)'!$E$6)</f>
        <v/>
      </c>
      <c r="H327" s="803" t="s">
        <v>323</v>
      </c>
      <c r="I327" s="803"/>
      <c r="J327" s="808" t="str">
        <f>IF('17-1（所得細目表)'!$B32="","",'17-1（所得細目表)'!$B32)</f>
        <v/>
      </c>
      <c r="L327" s="798">
        <f>VLOOKUP($J327,'17-1（所得細目表)'!$B$9:$M$48,2,0)</f>
        <v>0</v>
      </c>
      <c r="M327" s="810" t="s">
        <v>324</v>
      </c>
    </row>
    <row r="328" spans="2:13">
      <c r="D328" s="795"/>
      <c r="K328" s="795"/>
    </row>
    <row r="329" spans="2:13">
      <c r="B329" s="786" t="s">
        <v>230</v>
      </c>
      <c r="C329" s="792" t="s">
        <v>168</v>
      </c>
      <c r="E329" s="786" t="s">
        <v>303</v>
      </c>
      <c r="F329" s="786" t="s">
        <v>305</v>
      </c>
      <c r="G329" s="800"/>
      <c r="H329" s="804"/>
      <c r="I329" s="800" t="s">
        <v>44</v>
      </c>
      <c r="J329" s="792" t="s">
        <v>92</v>
      </c>
      <c r="L329" s="786" t="s">
        <v>291</v>
      </c>
      <c r="M329" s="811"/>
    </row>
    <row r="330" spans="2:13">
      <c r="B330" s="787" t="s">
        <v>175</v>
      </c>
      <c r="C330" s="793" t="s">
        <v>10</v>
      </c>
      <c r="E330" s="787" t="s">
        <v>142</v>
      </c>
      <c r="F330" s="787" t="s">
        <v>328</v>
      </c>
      <c r="G330" s="801" t="s">
        <v>179</v>
      </c>
      <c r="H330" s="805" t="s">
        <v>331</v>
      </c>
      <c r="I330" s="807" t="s">
        <v>78</v>
      </c>
      <c r="J330" s="793" t="s">
        <v>309</v>
      </c>
      <c r="L330" s="787" t="s">
        <v>310</v>
      </c>
      <c r="M330" s="793" t="s">
        <v>307</v>
      </c>
    </row>
    <row r="331" spans="2:13">
      <c r="B331" s="788"/>
      <c r="C331" s="794" t="s">
        <v>312</v>
      </c>
      <c r="D331" s="796"/>
      <c r="E331" s="788" t="s">
        <v>313</v>
      </c>
      <c r="F331" s="788"/>
      <c r="G331" s="802" t="s">
        <v>104</v>
      </c>
      <c r="H331" s="806" t="s">
        <v>332</v>
      </c>
      <c r="I331" s="77" t="s">
        <v>317</v>
      </c>
      <c r="J331" s="794"/>
      <c r="K331" s="809"/>
      <c r="L331" s="788" t="s">
        <v>319</v>
      </c>
      <c r="M331" s="794" t="s">
        <v>321</v>
      </c>
    </row>
    <row r="332" spans="2:13" ht="30.75" customHeight="1">
      <c r="B332" s="791" t="str">
        <f>VLOOKUP($J327,'17-1（所得細目表)'!$B$9:$M$48,3,0)</f>
        <v/>
      </c>
      <c r="C332" s="791" t="str">
        <f>VLOOKUP($J327,'17-1（所得細目表)'!$B$9:$M$48,4,0)</f>
        <v/>
      </c>
      <c r="D332" s="791"/>
      <c r="E332" s="791">
        <f>VLOOKUP($J327,'17-1（所得細目表)'!$B$9:$M$48,5,0)</f>
        <v>0</v>
      </c>
      <c r="F332" s="791">
        <f>VLOOKUP($J327,'17-1（所得細目表)'!$B$9:$M$48,6,0)</f>
        <v>0</v>
      </c>
      <c r="G332" s="791">
        <f>VLOOKUP($J327,'17-1（所得細目表)'!$B$9:$M$48,7,0)</f>
        <v>0</v>
      </c>
      <c r="H332" s="791">
        <f>VLOOKUP($J327,'17-1（所得細目表)'!$B$9:$M$48,8,0)</f>
        <v>0</v>
      </c>
      <c r="I332" s="791">
        <f>VLOOKUP($J327,'17-1（所得細目表)'!$B$9:$M$48,9,0)</f>
        <v>0</v>
      </c>
      <c r="J332" s="791" t="str">
        <f>VLOOKUP($J327,'17-1（所得細目表)'!$B$9:$M$48,10,0)</f>
        <v/>
      </c>
      <c r="K332" s="791"/>
      <c r="L332" s="791">
        <f>VLOOKUP($J327,'17-1（所得細目表)'!$B$9:$M$48,11,0)</f>
        <v>0</v>
      </c>
      <c r="M332" s="791">
        <f>VLOOKUP($J327,'17-1（所得細目表)'!$B$9:$M$48,12,0)</f>
        <v>0</v>
      </c>
    </row>
    <row r="334" spans="2:13">
      <c r="C334" s="73" t="s">
        <v>333</v>
      </c>
    </row>
    <row r="336" spans="2:13">
      <c r="B336" s="790"/>
      <c r="C336" s="790"/>
      <c r="D336" s="790"/>
      <c r="E336" s="790"/>
      <c r="F336" s="790"/>
      <c r="G336" s="790"/>
      <c r="H336" s="790"/>
      <c r="I336" s="790"/>
      <c r="J336" s="790"/>
      <c r="K336" s="790"/>
      <c r="L336" s="790"/>
      <c r="M336" s="790"/>
    </row>
    <row r="338" spans="2:13" ht="14.4">
      <c r="E338" s="797">
        <f>'2（収支報告書)'!$A$9</f>
        <v>7</v>
      </c>
      <c r="F338" s="797"/>
      <c r="G338" s="797"/>
      <c r="H338" s="797"/>
      <c r="I338" s="797"/>
      <c r="J338" s="797"/>
    </row>
    <row r="340" spans="2:13" ht="12.75" customHeight="1">
      <c r="J340" s="798"/>
    </row>
    <row r="341" spans="2:13" ht="13.5" customHeight="1">
      <c r="F341" s="798" t="s">
        <v>60</v>
      </c>
      <c r="G341" s="799" t="str">
        <f>IF($J341="","",'2（収支報告書)'!$E$6)</f>
        <v/>
      </c>
      <c r="H341" s="803" t="s">
        <v>323</v>
      </c>
      <c r="I341" s="803"/>
      <c r="J341" s="808" t="str">
        <f>IF('17-1（所得細目表)'!$B33="","",'17-1（所得細目表)'!$B33)</f>
        <v/>
      </c>
      <c r="L341" s="798">
        <f>VLOOKUP($J341,'17-1（所得細目表)'!$B$9:$M$48,2,0)</f>
        <v>0</v>
      </c>
      <c r="M341" s="810" t="s">
        <v>324</v>
      </c>
    </row>
    <row r="342" spans="2:13">
      <c r="D342" s="795"/>
      <c r="K342" s="795"/>
    </row>
    <row r="343" spans="2:13">
      <c r="B343" s="786" t="s">
        <v>230</v>
      </c>
      <c r="C343" s="792" t="s">
        <v>168</v>
      </c>
      <c r="E343" s="786" t="s">
        <v>303</v>
      </c>
      <c r="F343" s="786" t="s">
        <v>305</v>
      </c>
      <c r="G343" s="800"/>
      <c r="H343" s="804"/>
      <c r="I343" s="800" t="s">
        <v>44</v>
      </c>
      <c r="J343" s="792" t="s">
        <v>92</v>
      </c>
      <c r="L343" s="786" t="s">
        <v>291</v>
      </c>
      <c r="M343" s="811"/>
    </row>
    <row r="344" spans="2:13">
      <c r="B344" s="787" t="s">
        <v>175</v>
      </c>
      <c r="C344" s="793" t="s">
        <v>10</v>
      </c>
      <c r="E344" s="787" t="s">
        <v>142</v>
      </c>
      <c r="F344" s="787" t="s">
        <v>328</v>
      </c>
      <c r="G344" s="801" t="s">
        <v>179</v>
      </c>
      <c r="H344" s="805" t="s">
        <v>331</v>
      </c>
      <c r="I344" s="807" t="s">
        <v>78</v>
      </c>
      <c r="J344" s="793" t="s">
        <v>309</v>
      </c>
      <c r="L344" s="787" t="s">
        <v>310</v>
      </c>
      <c r="M344" s="793" t="s">
        <v>307</v>
      </c>
    </row>
    <row r="345" spans="2:13">
      <c r="B345" s="788"/>
      <c r="C345" s="794" t="s">
        <v>312</v>
      </c>
      <c r="D345" s="796"/>
      <c r="E345" s="788" t="s">
        <v>313</v>
      </c>
      <c r="F345" s="788"/>
      <c r="G345" s="802" t="s">
        <v>104</v>
      </c>
      <c r="H345" s="806" t="s">
        <v>332</v>
      </c>
      <c r="I345" s="77" t="s">
        <v>317</v>
      </c>
      <c r="J345" s="794"/>
      <c r="K345" s="809"/>
      <c r="L345" s="788" t="s">
        <v>319</v>
      </c>
      <c r="M345" s="794" t="s">
        <v>321</v>
      </c>
    </row>
    <row r="346" spans="2:13" ht="30.75" customHeight="1">
      <c r="B346" s="791" t="str">
        <f>VLOOKUP($J341,'17-1（所得細目表)'!$B$9:$M$48,3,0)</f>
        <v/>
      </c>
      <c r="C346" s="791" t="str">
        <f>VLOOKUP($J341,'17-1（所得細目表)'!$B$9:$M$48,4,0)</f>
        <v/>
      </c>
      <c r="D346" s="791"/>
      <c r="E346" s="791">
        <f>VLOOKUP($J341,'17-1（所得細目表)'!$B$9:$M$48,5,0)</f>
        <v>0</v>
      </c>
      <c r="F346" s="791">
        <f>VLOOKUP($J341,'17-1（所得細目表)'!$B$9:$M$48,6,0)</f>
        <v>0</v>
      </c>
      <c r="G346" s="791">
        <f>VLOOKUP($J341,'17-1（所得細目表)'!$B$9:$M$48,7,0)</f>
        <v>0</v>
      </c>
      <c r="H346" s="791">
        <f>VLOOKUP($J341,'17-1（所得細目表)'!$B$9:$M$48,8,0)</f>
        <v>0</v>
      </c>
      <c r="I346" s="791">
        <f>VLOOKUP($J341,'17-1（所得細目表)'!$B$9:$M$48,9,0)</f>
        <v>0</v>
      </c>
      <c r="J346" s="791" t="str">
        <f>VLOOKUP($J341,'17-1（所得細目表)'!$B$9:$M$48,10,0)</f>
        <v/>
      </c>
      <c r="K346" s="791"/>
      <c r="L346" s="791">
        <f>VLOOKUP($J341,'17-1（所得細目表)'!$B$9:$M$48,11,0)</f>
        <v>0</v>
      </c>
      <c r="M346" s="791">
        <f>VLOOKUP($J341,'17-1（所得細目表)'!$B$9:$M$48,12,0)</f>
        <v>0</v>
      </c>
    </row>
    <row r="348" spans="2:13">
      <c r="C348" s="73" t="s">
        <v>333</v>
      </c>
    </row>
    <row r="350" spans="2:13">
      <c r="B350" s="790"/>
      <c r="C350" s="790"/>
      <c r="D350" s="790"/>
      <c r="E350" s="790"/>
      <c r="F350" s="790"/>
      <c r="G350" s="790"/>
      <c r="H350" s="790"/>
      <c r="I350" s="790"/>
      <c r="J350" s="790"/>
      <c r="K350" s="790"/>
      <c r="L350" s="790"/>
      <c r="M350" s="790"/>
    </row>
    <row r="352" spans="2:13" ht="14.4">
      <c r="E352" s="797">
        <f>'2（収支報告書)'!$A$9</f>
        <v>7</v>
      </c>
      <c r="F352" s="797"/>
      <c r="G352" s="797"/>
      <c r="H352" s="797"/>
      <c r="I352" s="797"/>
      <c r="J352" s="797"/>
    </row>
    <row r="354" spans="2:13" ht="12.75" customHeight="1">
      <c r="J354" s="798"/>
    </row>
    <row r="355" spans="2:13" ht="13.5" customHeight="1">
      <c r="F355" s="798" t="s">
        <v>60</v>
      </c>
      <c r="G355" s="799" t="str">
        <f>IF($J355="","",'2（収支報告書)'!$E$6)</f>
        <v/>
      </c>
      <c r="H355" s="803" t="s">
        <v>323</v>
      </c>
      <c r="I355" s="803"/>
      <c r="J355" s="808" t="str">
        <f>IF('17-1（所得細目表)'!$B34="","",'17-1（所得細目表)'!$B34)</f>
        <v/>
      </c>
      <c r="L355" s="798">
        <f>VLOOKUP($J355,'17-1（所得細目表)'!$B$9:$M$48,2,0)</f>
        <v>0</v>
      </c>
      <c r="M355" s="810" t="s">
        <v>324</v>
      </c>
    </row>
    <row r="356" spans="2:13">
      <c r="D356" s="795"/>
      <c r="K356" s="795"/>
    </row>
    <row r="357" spans="2:13">
      <c r="B357" s="786" t="s">
        <v>230</v>
      </c>
      <c r="C357" s="792" t="s">
        <v>168</v>
      </c>
      <c r="E357" s="786" t="s">
        <v>303</v>
      </c>
      <c r="F357" s="786" t="s">
        <v>305</v>
      </c>
      <c r="G357" s="800"/>
      <c r="H357" s="804"/>
      <c r="I357" s="800" t="s">
        <v>44</v>
      </c>
      <c r="J357" s="792" t="s">
        <v>92</v>
      </c>
      <c r="L357" s="786" t="s">
        <v>291</v>
      </c>
      <c r="M357" s="811"/>
    </row>
    <row r="358" spans="2:13">
      <c r="B358" s="787" t="s">
        <v>175</v>
      </c>
      <c r="C358" s="793" t="s">
        <v>10</v>
      </c>
      <c r="E358" s="787" t="s">
        <v>142</v>
      </c>
      <c r="F358" s="787" t="s">
        <v>328</v>
      </c>
      <c r="G358" s="801" t="s">
        <v>179</v>
      </c>
      <c r="H358" s="805" t="s">
        <v>331</v>
      </c>
      <c r="I358" s="807" t="s">
        <v>78</v>
      </c>
      <c r="J358" s="793" t="s">
        <v>309</v>
      </c>
      <c r="L358" s="787" t="s">
        <v>310</v>
      </c>
      <c r="M358" s="793" t="s">
        <v>307</v>
      </c>
    </row>
    <row r="359" spans="2:13">
      <c r="B359" s="788"/>
      <c r="C359" s="794" t="s">
        <v>312</v>
      </c>
      <c r="D359" s="796"/>
      <c r="E359" s="788" t="s">
        <v>313</v>
      </c>
      <c r="F359" s="788"/>
      <c r="G359" s="802" t="s">
        <v>104</v>
      </c>
      <c r="H359" s="806" t="s">
        <v>332</v>
      </c>
      <c r="I359" s="77" t="s">
        <v>317</v>
      </c>
      <c r="J359" s="794"/>
      <c r="K359" s="809"/>
      <c r="L359" s="788" t="s">
        <v>319</v>
      </c>
      <c r="M359" s="794" t="s">
        <v>321</v>
      </c>
    </row>
    <row r="360" spans="2:13" ht="30.75" customHeight="1">
      <c r="B360" s="791" t="str">
        <f>VLOOKUP($J355,'17-1（所得細目表)'!$B$9:$M$48,3,0)</f>
        <v/>
      </c>
      <c r="C360" s="791" t="str">
        <f>VLOOKUP($J355,'17-1（所得細目表)'!$B$9:$M$48,4,0)</f>
        <v/>
      </c>
      <c r="D360" s="791"/>
      <c r="E360" s="791">
        <f>VLOOKUP($J355,'17-1（所得細目表)'!$B$9:$M$48,5,0)</f>
        <v>0</v>
      </c>
      <c r="F360" s="791">
        <f>VLOOKUP($J355,'17-1（所得細目表)'!$B$9:$M$48,6,0)</f>
        <v>0</v>
      </c>
      <c r="G360" s="791">
        <f>VLOOKUP($J355,'17-1（所得細目表)'!$B$9:$M$48,7,0)</f>
        <v>0</v>
      </c>
      <c r="H360" s="791">
        <f>VLOOKUP($J355,'17-1（所得細目表)'!$B$9:$M$48,8,0)</f>
        <v>0</v>
      </c>
      <c r="I360" s="791">
        <f>VLOOKUP($J355,'17-1（所得細目表)'!$B$9:$M$48,9,0)</f>
        <v>0</v>
      </c>
      <c r="J360" s="791" t="str">
        <f>VLOOKUP($J355,'17-1（所得細目表)'!$B$9:$M$48,10,0)</f>
        <v/>
      </c>
      <c r="K360" s="791"/>
      <c r="L360" s="791">
        <f>VLOOKUP($J355,'17-1（所得細目表)'!$B$9:$M$48,11,0)</f>
        <v>0</v>
      </c>
      <c r="M360" s="791">
        <f>VLOOKUP($J355,'17-1（所得細目表)'!$B$9:$M$48,12,0)</f>
        <v>0</v>
      </c>
    </row>
    <row r="362" spans="2:13">
      <c r="C362" s="73" t="s">
        <v>333</v>
      </c>
    </row>
    <row r="364" spans="2:13">
      <c r="B364" s="790"/>
      <c r="C364" s="790"/>
      <c r="D364" s="790"/>
      <c r="E364" s="790"/>
      <c r="F364" s="790"/>
      <c r="G364" s="790"/>
      <c r="H364" s="790"/>
      <c r="I364" s="790"/>
      <c r="J364" s="790"/>
      <c r="K364" s="790"/>
      <c r="L364" s="790"/>
      <c r="M364" s="790"/>
    </row>
    <row r="366" spans="2:13" ht="14.4">
      <c r="E366" s="797">
        <f>'2（収支報告書)'!$A$9</f>
        <v>7</v>
      </c>
      <c r="F366" s="797"/>
      <c r="G366" s="797"/>
      <c r="H366" s="797"/>
      <c r="I366" s="797"/>
      <c r="J366" s="797"/>
    </row>
    <row r="368" spans="2:13" ht="12.75" customHeight="1">
      <c r="J368" s="798"/>
    </row>
    <row r="369" spans="2:13" ht="13.5" customHeight="1">
      <c r="F369" s="798" t="s">
        <v>60</v>
      </c>
      <c r="G369" s="799" t="str">
        <f>IF($J369="","",'2（収支報告書)'!$E$6)</f>
        <v/>
      </c>
      <c r="H369" s="803" t="s">
        <v>323</v>
      </c>
      <c r="I369" s="803"/>
      <c r="J369" s="808" t="str">
        <f>IF('17-1（所得細目表)'!$B35="","",'17-1（所得細目表)'!$B35)</f>
        <v/>
      </c>
      <c r="L369" s="798">
        <f>VLOOKUP($J369,'17-1（所得細目表)'!$B$9:$M$48,2,0)</f>
        <v>0</v>
      </c>
      <c r="M369" s="810" t="s">
        <v>324</v>
      </c>
    </row>
    <row r="370" spans="2:13">
      <c r="D370" s="795"/>
      <c r="K370" s="795"/>
    </row>
    <row r="371" spans="2:13">
      <c r="B371" s="786" t="s">
        <v>230</v>
      </c>
      <c r="C371" s="792" t="s">
        <v>168</v>
      </c>
      <c r="E371" s="786" t="s">
        <v>303</v>
      </c>
      <c r="F371" s="786" t="s">
        <v>305</v>
      </c>
      <c r="G371" s="800"/>
      <c r="H371" s="804"/>
      <c r="I371" s="800" t="s">
        <v>44</v>
      </c>
      <c r="J371" s="792" t="s">
        <v>92</v>
      </c>
      <c r="L371" s="786" t="s">
        <v>291</v>
      </c>
      <c r="M371" s="811"/>
    </row>
    <row r="372" spans="2:13">
      <c r="B372" s="787" t="s">
        <v>175</v>
      </c>
      <c r="C372" s="793" t="s">
        <v>10</v>
      </c>
      <c r="E372" s="787" t="s">
        <v>142</v>
      </c>
      <c r="F372" s="787" t="s">
        <v>328</v>
      </c>
      <c r="G372" s="801" t="s">
        <v>179</v>
      </c>
      <c r="H372" s="805" t="s">
        <v>331</v>
      </c>
      <c r="I372" s="807" t="s">
        <v>78</v>
      </c>
      <c r="J372" s="793" t="s">
        <v>309</v>
      </c>
      <c r="L372" s="787" t="s">
        <v>310</v>
      </c>
      <c r="M372" s="793" t="s">
        <v>307</v>
      </c>
    </row>
    <row r="373" spans="2:13">
      <c r="B373" s="788"/>
      <c r="C373" s="794" t="s">
        <v>312</v>
      </c>
      <c r="D373" s="796"/>
      <c r="E373" s="788" t="s">
        <v>313</v>
      </c>
      <c r="F373" s="788"/>
      <c r="G373" s="802" t="s">
        <v>104</v>
      </c>
      <c r="H373" s="806" t="s">
        <v>332</v>
      </c>
      <c r="I373" s="77" t="s">
        <v>317</v>
      </c>
      <c r="J373" s="794"/>
      <c r="K373" s="809"/>
      <c r="L373" s="788" t="s">
        <v>319</v>
      </c>
      <c r="M373" s="794" t="s">
        <v>321</v>
      </c>
    </row>
    <row r="374" spans="2:13" ht="30.75" customHeight="1">
      <c r="B374" s="791" t="str">
        <f>VLOOKUP($J369,'17-1（所得細目表)'!$B$9:$M$48,3,0)</f>
        <v/>
      </c>
      <c r="C374" s="791" t="str">
        <f>VLOOKUP($J369,'17-1（所得細目表)'!$B$9:$M$48,4,0)</f>
        <v/>
      </c>
      <c r="D374" s="791"/>
      <c r="E374" s="791">
        <f>VLOOKUP($J369,'17-1（所得細目表)'!$B$9:$M$48,5,0)</f>
        <v>0</v>
      </c>
      <c r="F374" s="791">
        <f>VLOOKUP($J369,'17-1（所得細目表)'!$B$9:$M$48,6,0)</f>
        <v>0</v>
      </c>
      <c r="G374" s="791">
        <f>VLOOKUP($J369,'17-1（所得細目表)'!$B$9:$M$48,7,0)</f>
        <v>0</v>
      </c>
      <c r="H374" s="791">
        <f>VLOOKUP($J369,'17-1（所得細目表)'!$B$9:$M$48,8,0)</f>
        <v>0</v>
      </c>
      <c r="I374" s="791">
        <f>VLOOKUP($J369,'17-1（所得細目表)'!$B$9:$M$48,9,0)</f>
        <v>0</v>
      </c>
      <c r="J374" s="791" t="str">
        <f>VLOOKUP($J369,'17-1（所得細目表)'!$B$9:$M$48,10,0)</f>
        <v/>
      </c>
      <c r="K374" s="791"/>
      <c r="L374" s="791">
        <f>VLOOKUP($J369,'17-1（所得細目表)'!$B$9:$M$48,11,0)</f>
        <v>0</v>
      </c>
      <c r="M374" s="791">
        <f>VLOOKUP($J369,'17-1（所得細目表)'!$B$9:$M$48,12,0)</f>
        <v>0</v>
      </c>
    </row>
    <row r="376" spans="2:13">
      <c r="C376" s="73" t="s">
        <v>333</v>
      </c>
    </row>
    <row r="378" spans="2:13">
      <c r="B378" s="790"/>
      <c r="C378" s="790"/>
      <c r="D378" s="790"/>
      <c r="E378" s="790"/>
      <c r="F378" s="790"/>
      <c r="G378" s="790"/>
      <c r="H378" s="790"/>
      <c r="I378" s="790"/>
      <c r="J378" s="790"/>
      <c r="K378" s="790"/>
      <c r="L378" s="790"/>
      <c r="M378" s="790"/>
    </row>
    <row r="380" spans="2:13" ht="14.4">
      <c r="E380" s="797">
        <f>'2（収支報告書)'!$A$9</f>
        <v>7</v>
      </c>
      <c r="F380" s="797"/>
      <c r="G380" s="797"/>
      <c r="H380" s="797"/>
      <c r="I380" s="797"/>
      <c r="J380" s="797"/>
    </row>
    <row r="382" spans="2:13" ht="12.75" customHeight="1">
      <c r="J382" s="798"/>
    </row>
    <row r="383" spans="2:13" ht="13.5" customHeight="1">
      <c r="F383" s="798" t="s">
        <v>60</v>
      </c>
      <c r="G383" s="799" t="str">
        <f>IF($J383="","",'2（収支報告書)'!$E$6)</f>
        <v/>
      </c>
      <c r="H383" s="803" t="s">
        <v>323</v>
      </c>
      <c r="I383" s="803"/>
      <c r="J383" s="808" t="str">
        <f>IF('17-1（所得細目表)'!$B36="","",'17-1（所得細目表)'!$B36)</f>
        <v/>
      </c>
      <c r="L383" s="798">
        <f>VLOOKUP($J383,'17-1（所得細目表)'!$B$9:$M$48,2,0)</f>
        <v>0</v>
      </c>
      <c r="M383" s="810" t="s">
        <v>324</v>
      </c>
    </row>
    <row r="384" spans="2:13">
      <c r="D384" s="795"/>
      <c r="K384" s="795"/>
    </row>
    <row r="385" spans="2:13">
      <c r="B385" s="786" t="s">
        <v>230</v>
      </c>
      <c r="C385" s="792" t="s">
        <v>168</v>
      </c>
      <c r="E385" s="786" t="s">
        <v>303</v>
      </c>
      <c r="F385" s="786" t="s">
        <v>305</v>
      </c>
      <c r="G385" s="800"/>
      <c r="H385" s="804"/>
      <c r="I385" s="800" t="s">
        <v>44</v>
      </c>
      <c r="J385" s="792" t="s">
        <v>92</v>
      </c>
      <c r="L385" s="786" t="s">
        <v>291</v>
      </c>
      <c r="M385" s="811"/>
    </row>
    <row r="386" spans="2:13">
      <c r="B386" s="787" t="s">
        <v>175</v>
      </c>
      <c r="C386" s="793" t="s">
        <v>10</v>
      </c>
      <c r="E386" s="787" t="s">
        <v>142</v>
      </c>
      <c r="F386" s="787" t="s">
        <v>328</v>
      </c>
      <c r="G386" s="801" t="s">
        <v>179</v>
      </c>
      <c r="H386" s="805" t="s">
        <v>331</v>
      </c>
      <c r="I386" s="807" t="s">
        <v>78</v>
      </c>
      <c r="J386" s="793" t="s">
        <v>309</v>
      </c>
      <c r="L386" s="787" t="s">
        <v>310</v>
      </c>
      <c r="M386" s="793" t="s">
        <v>307</v>
      </c>
    </row>
    <row r="387" spans="2:13">
      <c r="B387" s="788"/>
      <c r="C387" s="794" t="s">
        <v>312</v>
      </c>
      <c r="D387" s="796"/>
      <c r="E387" s="788" t="s">
        <v>313</v>
      </c>
      <c r="F387" s="788"/>
      <c r="G387" s="802" t="s">
        <v>104</v>
      </c>
      <c r="H387" s="806" t="s">
        <v>332</v>
      </c>
      <c r="I387" s="77" t="s">
        <v>317</v>
      </c>
      <c r="J387" s="794"/>
      <c r="K387" s="809"/>
      <c r="L387" s="788" t="s">
        <v>319</v>
      </c>
      <c r="M387" s="794" t="s">
        <v>321</v>
      </c>
    </row>
    <row r="388" spans="2:13" ht="30.75" customHeight="1">
      <c r="B388" s="791" t="str">
        <f>VLOOKUP($J383,'17-1（所得細目表)'!$B$9:$M$48,3,0)</f>
        <v/>
      </c>
      <c r="C388" s="791" t="str">
        <f>VLOOKUP($J383,'17-1（所得細目表)'!$B$9:$M$48,4,0)</f>
        <v/>
      </c>
      <c r="D388" s="791"/>
      <c r="E388" s="791">
        <f>VLOOKUP($J383,'17-1（所得細目表)'!$B$9:$M$48,5,0)</f>
        <v>0</v>
      </c>
      <c r="F388" s="791">
        <f>VLOOKUP($J383,'17-1（所得細目表)'!$B$9:$M$48,6,0)</f>
        <v>0</v>
      </c>
      <c r="G388" s="791">
        <f>VLOOKUP($J383,'17-1（所得細目表)'!$B$9:$M$48,7,0)</f>
        <v>0</v>
      </c>
      <c r="H388" s="791">
        <f>VLOOKUP($J383,'17-1（所得細目表)'!$B$9:$M$48,8,0)</f>
        <v>0</v>
      </c>
      <c r="I388" s="791">
        <f>VLOOKUP($J383,'17-1（所得細目表)'!$B$9:$M$48,9,0)</f>
        <v>0</v>
      </c>
      <c r="J388" s="791" t="str">
        <f>VLOOKUP($J383,'17-1（所得細目表)'!$B$9:$M$48,10,0)</f>
        <v/>
      </c>
      <c r="K388" s="791"/>
      <c r="L388" s="791">
        <f>VLOOKUP($J383,'17-1（所得細目表)'!$B$9:$M$48,11,0)</f>
        <v>0</v>
      </c>
      <c r="M388" s="791">
        <f>VLOOKUP($J383,'17-1（所得細目表)'!$B$9:$M$48,12,0)</f>
        <v>0</v>
      </c>
    </row>
    <row r="390" spans="2:13">
      <c r="C390" s="73" t="s">
        <v>333</v>
      </c>
    </row>
    <row r="392" spans="2:13">
      <c r="B392" s="790"/>
      <c r="C392" s="790"/>
      <c r="D392" s="790"/>
      <c r="E392" s="790"/>
      <c r="F392" s="790"/>
      <c r="G392" s="790"/>
      <c r="H392" s="790"/>
      <c r="I392" s="790"/>
      <c r="J392" s="790"/>
      <c r="K392" s="790"/>
      <c r="L392" s="790"/>
      <c r="M392" s="790"/>
    </row>
    <row r="394" spans="2:13" ht="14.4">
      <c r="E394" s="797">
        <f>'2（収支報告書)'!$A$9</f>
        <v>7</v>
      </c>
      <c r="F394" s="797"/>
      <c r="G394" s="797"/>
      <c r="H394" s="797"/>
      <c r="I394" s="797"/>
      <c r="J394" s="797"/>
    </row>
    <row r="396" spans="2:13" ht="12.75" customHeight="1">
      <c r="J396" s="798"/>
    </row>
    <row r="397" spans="2:13" ht="13.5" customHeight="1">
      <c r="F397" s="798" t="s">
        <v>60</v>
      </c>
      <c r="G397" s="799" t="str">
        <f>IF($J397="","",'2（収支報告書)'!$E$6)</f>
        <v/>
      </c>
      <c r="H397" s="803" t="s">
        <v>323</v>
      </c>
      <c r="I397" s="803"/>
      <c r="J397" s="808" t="str">
        <f>IF('17-1（所得細目表)'!$B37="","",'17-1（所得細目表)'!$B37)</f>
        <v/>
      </c>
      <c r="L397" s="798">
        <f>VLOOKUP($J397,'17-1（所得細目表)'!$B$9:$M$48,2,0)</f>
        <v>0</v>
      </c>
      <c r="M397" s="810" t="s">
        <v>324</v>
      </c>
    </row>
    <row r="398" spans="2:13">
      <c r="D398" s="795"/>
      <c r="K398" s="795"/>
    </row>
    <row r="399" spans="2:13">
      <c r="B399" s="786" t="s">
        <v>230</v>
      </c>
      <c r="C399" s="792" t="s">
        <v>168</v>
      </c>
      <c r="E399" s="786" t="s">
        <v>303</v>
      </c>
      <c r="F399" s="786" t="s">
        <v>305</v>
      </c>
      <c r="G399" s="800"/>
      <c r="H399" s="804"/>
      <c r="I399" s="800" t="s">
        <v>44</v>
      </c>
      <c r="J399" s="792" t="s">
        <v>92</v>
      </c>
      <c r="L399" s="786" t="s">
        <v>291</v>
      </c>
      <c r="M399" s="811"/>
    </row>
    <row r="400" spans="2:13">
      <c r="B400" s="787" t="s">
        <v>175</v>
      </c>
      <c r="C400" s="793" t="s">
        <v>10</v>
      </c>
      <c r="E400" s="787" t="s">
        <v>142</v>
      </c>
      <c r="F400" s="787" t="s">
        <v>328</v>
      </c>
      <c r="G400" s="801" t="s">
        <v>179</v>
      </c>
      <c r="H400" s="805" t="s">
        <v>331</v>
      </c>
      <c r="I400" s="807" t="s">
        <v>78</v>
      </c>
      <c r="J400" s="793" t="s">
        <v>309</v>
      </c>
      <c r="L400" s="787" t="s">
        <v>310</v>
      </c>
      <c r="M400" s="793" t="s">
        <v>307</v>
      </c>
    </row>
    <row r="401" spans="2:13">
      <c r="B401" s="788"/>
      <c r="C401" s="794" t="s">
        <v>312</v>
      </c>
      <c r="D401" s="796"/>
      <c r="E401" s="788" t="s">
        <v>313</v>
      </c>
      <c r="F401" s="788"/>
      <c r="G401" s="802" t="s">
        <v>104</v>
      </c>
      <c r="H401" s="806" t="s">
        <v>332</v>
      </c>
      <c r="I401" s="77" t="s">
        <v>317</v>
      </c>
      <c r="J401" s="794"/>
      <c r="K401" s="809"/>
      <c r="L401" s="788" t="s">
        <v>319</v>
      </c>
      <c r="M401" s="794" t="s">
        <v>321</v>
      </c>
    </row>
    <row r="402" spans="2:13" ht="30.75" customHeight="1">
      <c r="B402" s="791" t="str">
        <f>VLOOKUP($J397,'17-1（所得細目表)'!$B$9:$M$48,3,0)</f>
        <v/>
      </c>
      <c r="C402" s="791" t="str">
        <f>VLOOKUP($J397,'17-1（所得細目表)'!$B$9:$M$48,4,0)</f>
        <v/>
      </c>
      <c r="D402" s="791"/>
      <c r="E402" s="791">
        <f>VLOOKUP($J397,'17-1（所得細目表)'!$B$9:$M$48,5,0)</f>
        <v>0</v>
      </c>
      <c r="F402" s="791">
        <f>VLOOKUP($J397,'17-1（所得細目表)'!$B$9:$M$48,6,0)</f>
        <v>0</v>
      </c>
      <c r="G402" s="791">
        <f>VLOOKUP($J397,'17-1（所得細目表)'!$B$9:$M$48,7,0)</f>
        <v>0</v>
      </c>
      <c r="H402" s="791">
        <f>VLOOKUP($J397,'17-1（所得細目表)'!$B$9:$M$48,8,0)</f>
        <v>0</v>
      </c>
      <c r="I402" s="791">
        <f>VLOOKUP($J397,'17-1（所得細目表)'!$B$9:$M$48,9,0)</f>
        <v>0</v>
      </c>
      <c r="J402" s="791" t="str">
        <f>VLOOKUP($J397,'17-1（所得細目表)'!$B$9:$M$48,10,0)</f>
        <v/>
      </c>
      <c r="K402" s="791"/>
      <c r="L402" s="791">
        <f>VLOOKUP($J397,'17-1（所得細目表)'!$B$9:$M$48,11,0)</f>
        <v>0</v>
      </c>
      <c r="M402" s="791">
        <f>VLOOKUP($J397,'17-1（所得細目表)'!$B$9:$M$48,12,0)</f>
        <v>0</v>
      </c>
    </row>
    <row r="404" spans="2:13">
      <c r="C404" s="73" t="s">
        <v>333</v>
      </c>
    </row>
    <row r="406" spans="2:13">
      <c r="B406" s="790"/>
      <c r="C406" s="790"/>
      <c r="D406" s="790"/>
      <c r="E406" s="790"/>
      <c r="F406" s="790"/>
      <c r="G406" s="790"/>
      <c r="H406" s="790"/>
      <c r="I406" s="790"/>
      <c r="J406" s="790"/>
      <c r="K406" s="790"/>
      <c r="L406" s="790"/>
      <c r="M406" s="790"/>
    </row>
    <row r="408" spans="2:13" ht="14.4">
      <c r="E408" s="797">
        <f>'2（収支報告書)'!$A$9</f>
        <v>7</v>
      </c>
      <c r="F408" s="797"/>
      <c r="G408" s="797"/>
      <c r="H408" s="797"/>
      <c r="I408" s="797"/>
      <c r="J408" s="797"/>
    </row>
    <row r="410" spans="2:13" ht="12.75" customHeight="1">
      <c r="J410" s="798"/>
    </row>
    <row r="411" spans="2:13" ht="13.5" customHeight="1">
      <c r="F411" s="798" t="s">
        <v>60</v>
      </c>
      <c r="G411" s="799" t="str">
        <f>IF($J411="","",'2（収支報告書)'!$E$6)</f>
        <v/>
      </c>
      <c r="H411" s="803" t="s">
        <v>323</v>
      </c>
      <c r="I411" s="803"/>
      <c r="J411" s="808" t="str">
        <f>IF('17-1（所得細目表)'!$B38="","",'17-1（所得細目表)'!$B38)</f>
        <v/>
      </c>
      <c r="L411" s="798">
        <f>VLOOKUP($J411,'17-1（所得細目表)'!$B$9:$M$48,2,0)</f>
        <v>0</v>
      </c>
      <c r="M411" s="810" t="s">
        <v>324</v>
      </c>
    </row>
    <row r="412" spans="2:13">
      <c r="D412" s="795"/>
      <c r="K412" s="795"/>
    </row>
    <row r="413" spans="2:13">
      <c r="B413" s="786" t="s">
        <v>230</v>
      </c>
      <c r="C413" s="792" t="s">
        <v>168</v>
      </c>
      <c r="E413" s="786" t="s">
        <v>303</v>
      </c>
      <c r="F413" s="786" t="s">
        <v>305</v>
      </c>
      <c r="G413" s="800"/>
      <c r="H413" s="804"/>
      <c r="I413" s="800" t="s">
        <v>44</v>
      </c>
      <c r="J413" s="792" t="s">
        <v>92</v>
      </c>
      <c r="L413" s="786" t="s">
        <v>291</v>
      </c>
      <c r="M413" s="811"/>
    </row>
    <row r="414" spans="2:13">
      <c r="B414" s="787" t="s">
        <v>175</v>
      </c>
      <c r="C414" s="793" t="s">
        <v>10</v>
      </c>
      <c r="E414" s="787" t="s">
        <v>142</v>
      </c>
      <c r="F414" s="787" t="s">
        <v>328</v>
      </c>
      <c r="G414" s="801" t="s">
        <v>179</v>
      </c>
      <c r="H414" s="805" t="s">
        <v>331</v>
      </c>
      <c r="I414" s="807" t="s">
        <v>78</v>
      </c>
      <c r="J414" s="793" t="s">
        <v>309</v>
      </c>
      <c r="L414" s="787" t="s">
        <v>310</v>
      </c>
      <c r="M414" s="793" t="s">
        <v>307</v>
      </c>
    </row>
    <row r="415" spans="2:13">
      <c r="B415" s="788"/>
      <c r="C415" s="794" t="s">
        <v>312</v>
      </c>
      <c r="D415" s="796"/>
      <c r="E415" s="788" t="s">
        <v>313</v>
      </c>
      <c r="F415" s="788"/>
      <c r="G415" s="802" t="s">
        <v>104</v>
      </c>
      <c r="H415" s="806" t="s">
        <v>332</v>
      </c>
      <c r="I415" s="77" t="s">
        <v>317</v>
      </c>
      <c r="J415" s="794"/>
      <c r="K415" s="809"/>
      <c r="L415" s="788" t="s">
        <v>319</v>
      </c>
      <c r="M415" s="794" t="s">
        <v>321</v>
      </c>
    </row>
    <row r="416" spans="2:13" ht="30.75" customHeight="1">
      <c r="B416" s="791" t="str">
        <f>VLOOKUP($J411,'17-1（所得細目表)'!$B$9:$M$48,3,0)</f>
        <v/>
      </c>
      <c r="C416" s="791" t="str">
        <f>VLOOKUP($J411,'17-1（所得細目表)'!$B$9:$M$48,4,0)</f>
        <v/>
      </c>
      <c r="D416" s="791"/>
      <c r="E416" s="791">
        <f>VLOOKUP($J411,'17-1（所得細目表)'!$B$9:$M$48,5,0)</f>
        <v>0</v>
      </c>
      <c r="F416" s="791">
        <f>VLOOKUP($J411,'17-1（所得細目表)'!$B$9:$M$48,6,0)</f>
        <v>0</v>
      </c>
      <c r="G416" s="791">
        <f>VLOOKUP($J411,'17-1（所得細目表)'!$B$9:$M$48,7,0)</f>
        <v>0</v>
      </c>
      <c r="H416" s="791">
        <f>VLOOKUP($J411,'17-1（所得細目表)'!$B$9:$M$48,8,0)</f>
        <v>0</v>
      </c>
      <c r="I416" s="791">
        <f>VLOOKUP($J411,'17-1（所得細目表)'!$B$9:$M$48,9,0)</f>
        <v>0</v>
      </c>
      <c r="J416" s="791" t="str">
        <f>VLOOKUP($J411,'17-1（所得細目表)'!$B$9:$M$48,10,0)</f>
        <v/>
      </c>
      <c r="K416" s="791"/>
      <c r="L416" s="791">
        <f>VLOOKUP($J411,'17-1（所得細目表)'!$B$9:$M$48,11,0)</f>
        <v>0</v>
      </c>
      <c r="M416" s="791">
        <f>VLOOKUP($J411,'17-1（所得細目表)'!$B$9:$M$48,12,0)</f>
        <v>0</v>
      </c>
    </row>
    <row r="418" spans="2:13">
      <c r="C418" s="73" t="s">
        <v>333</v>
      </c>
    </row>
    <row r="420" spans="2:13">
      <c r="B420" s="790"/>
      <c r="C420" s="790"/>
      <c r="D420" s="790"/>
      <c r="E420" s="790"/>
      <c r="F420" s="790"/>
      <c r="G420" s="790"/>
      <c r="H420" s="790"/>
      <c r="I420" s="790"/>
      <c r="J420" s="790"/>
      <c r="K420" s="790"/>
      <c r="L420" s="790"/>
      <c r="M420" s="790"/>
    </row>
    <row r="422" spans="2:13" ht="14.4">
      <c r="E422" s="797">
        <f>'2（収支報告書)'!$A$9</f>
        <v>7</v>
      </c>
      <c r="F422" s="797"/>
      <c r="G422" s="797"/>
      <c r="H422" s="797"/>
      <c r="I422" s="797"/>
      <c r="J422" s="797"/>
    </row>
    <row r="424" spans="2:13" ht="12.75" customHeight="1">
      <c r="J424" s="798"/>
    </row>
    <row r="425" spans="2:13" ht="13.5" customHeight="1">
      <c r="F425" s="798" t="s">
        <v>60</v>
      </c>
      <c r="G425" s="799" t="str">
        <f>IF($J425="","",'2（収支報告書)'!$E$6)</f>
        <v/>
      </c>
      <c r="H425" s="803" t="s">
        <v>323</v>
      </c>
      <c r="I425" s="803"/>
      <c r="J425" s="808" t="str">
        <f>IF('17-1（所得細目表)'!$B39="","",'17-1（所得細目表)'!$B39)</f>
        <v/>
      </c>
      <c r="L425" s="798">
        <f>VLOOKUP($J425,'17-1（所得細目表)'!$B$9:$M$48,2,0)</f>
        <v>0</v>
      </c>
      <c r="M425" s="810" t="s">
        <v>324</v>
      </c>
    </row>
    <row r="426" spans="2:13">
      <c r="D426" s="795"/>
      <c r="K426" s="795"/>
    </row>
    <row r="427" spans="2:13">
      <c r="B427" s="786" t="s">
        <v>230</v>
      </c>
      <c r="C427" s="792" t="s">
        <v>168</v>
      </c>
      <c r="E427" s="786" t="s">
        <v>303</v>
      </c>
      <c r="F427" s="786" t="s">
        <v>305</v>
      </c>
      <c r="G427" s="800"/>
      <c r="H427" s="804"/>
      <c r="I427" s="800" t="s">
        <v>44</v>
      </c>
      <c r="J427" s="792" t="s">
        <v>92</v>
      </c>
      <c r="L427" s="786" t="s">
        <v>291</v>
      </c>
      <c r="M427" s="811"/>
    </row>
    <row r="428" spans="2:13">
      <c r="B428" s="787" t="s">
        <v>175</v>
      </c>
      <c r="C428" s="793" t="s">
        <v>10</v>
      </c>
      <c r="E428" s="787" t="s">
        <v>142</v>
      </c>
      <c r="F428" s="787" t="s">
        <v>328</v>
      </c>
      <c r="G428" s="801" t="s">
        <v>179</v>
      </c>
      <c r="H428" s="805" t="s">
        <v>331</v>
      </c>
      <c r="I428" s="807" t="s">
        <v>78</v>
      </c>
      <c r="J428" s="793" t="s">
        <v>309</v>
      </c>
      <c r="L428" s="787" t="s">
        <v>310</v>
      </c>
      <c r="M428" s="793" t="s">
        <v>307</v>
      </c>
    </row>
    <row r="429" spans="2:13">
      <c r="B429" s="788"/>
      <c r="C429" s="794" t="s">
        <v>312</v>
      </c>
      <c r="D429" s="796"/>
      <c r="E429" s="788" t="s">
        <v>313</v>
      </c>
      <c r="F429" s="788"/>
      <c r="G429" s="802" t="s">
        <v>104</v>
      </c>
      <c r="H429" s="806" t="s">
        <v>332</v>
      </c>
      <c r="I429" s="77" t="s">
        <v>317</v>
      </c>
      <c r="J429" s="794"/>
      <c r="K429" s="809"/>
      <c r="L429" s="788" t="s">
        <v>319</v>
      </c>
      <c r="M429" s="794" t="s">
        <v>321</v>
      </c>
    </row>
    <row r="430" spans="2:13" ht="30.75" customHeight="1">
      <c r="B430" s="791" t="str">
        <f>VLOOKUP($J425,'17-1（所得細目表)'!$B$9:$M$48,3,0)</f>
        <v/>
      </c>
      <c r="C430" s="791" t="str">
        <f>VLOOKUP($J425,'17-1（所得細目表)'!$B$9:$M$48,4,0)</f>
        <v/>
      </c>
      <c r="D430" s="791"/>
      <c r="E430" s="791">
        <f>VLOOKUP($J425,'17-1（所得細目表)'!$B$9:$M$48,5,0)</f>
        <v>0</v>
      </c>
      <c r="F430" s="791">
        <f>VLOOKUP($J425,'17-1（所得細目表)'!$B$9:$M$48,6,0)</f>
        <v>0</v>
      </c>
      <c r="G430" s="791">
        <f>VLOOKUP($J425,'17-1（所得細目表)'!$B$9:$M$48,7,0)</f>
        <v>0</v>
      </c>
      <c r="H430" s="791">
        <f>VLOOKUP($J425,'17-1（所得細目表)'!$B$9:$M$48,8,0)</f>
        <v>0</v>
      </c>
      <c r="I430" s="791">
        <f>VLOOKUP($J425,'17-1（所得細目表)'!$B$9:$M$48,9,0)</f>
        <v>0</v>
      </c>
      <c r="J430" s="791" t="str">
        <f>VLOOKUP($J425,'17-1（所得細目表)'!$B$9:$M$48,10,0)</f>
        <v/>
      </c>
      <c r="K430" s="791"/>
      <c r="L430" s="791">
        <f>VLOOKUP($J425,'17-1（所得細目表)'!$B$9:$M$48,11,0)</f>
        <v>0</v>
      </c>
      <c r="M430" s="791">
        <f>VLOOKUP($J425,'17-1（所得細目表)'!$B$9:$M$48,12,0)</f>
        <v>0</v>
      </c>
    </row>
    <row r="432" spans="2:13">
      <c r="C432" s="73" t="s">
        <v>333</v>
      </c>
    </row>
    <row r="434" spans="2:13">
      <c r="B434" s="790"/>
      <c r="C434" s="790"/>
      <c r="D434" s="790"/>
      <c r="E434" s="790"/>
      <c r="F434" s="790"/>
      <c r="G434" s="790"/>
      <c r="H434" s="790"/>
      <c r="I434" s="790"/>
      <c r="J434" s="790"/>
      <c r="K434" s="790"/>
      <c r="L434" s="790"/>
      <c r="M434" s="790"/>
    </row>
    <row r="436" spans="2:13" ht="14.4">
      <c r="E436" s="797">
        <f>'2（収支報告書)'!$A$9</f>
        <v>7</v>
      </c>
      <c r="F436" s="797"/>
      <c r="G436" s="797"/>
      <c r="H436" s="797"/>
      <c r="I436" s="797"/>
      <c r="J436" s="797"/>
    </row>
    <row r="438" spans="2:13" ht="12.75" customHeight="1">
      <c r="J438" s="798"/>
    </row>
    <row r="439" spans="2:13" ht="13.5" customHeight="1">
      <c r="F439" s="798" t="s">
        <v>60</v>
      </c>
      <c r="G439" s="799" t="str">
        <f>IF($J439="","",'2（収支報告書)'!$E$6)</f>
        <v/>
      </c>
      <c r="H439" s="803" t="s">
        <v>323</v>
      </c>
      <c r="I439" s="803"/>
      <c r="J439" s="808" t="str">
        <f>IF('17-1（所得細目表)'!$B40="","",'17-1（所得細目表)'!$B40)</f>
        <v/>
      </c>
      <c r="L439" s="798">
        <f>VLOOKUP($J439,'17-1（所得細目表)'!$B$9:$M$48,2,0)</f>
        <v>0</v>
      </c>
      <c r="M439" s="810" t="s">
        <v>324</v>
      </c>
    </row>
    <row r="440" spans="2:13">
      <c r="D440" s="795"/>
      <c r="K440" s="795"/>
    </row>
    <row r="441" spans="2:13">
      <c r="B441" s="786" t="s">
        <v>230</v>
      </c>
      <c r="C441" s="792" t="s">
        <v>168</v>
      </c>
      <c r="E441" s="786" t="s">
        <v>303</v>
      </c>
      <c r="F441" s="786" t="s">
        <v>305</v>
      </c>
      <c r="G441" s="800"/>
      <c r="H441" s="804"/>
      <c r="I441" s="800" t="s">
        <v>44</v>
      </c>
      <c r="J441" s="792" t="s">
        <v>92</v>
      </c>
      <c r="L441" s="786" t="s">
        <v>291</v>
      </c>
      <c r="M441" s="811"/>
    </row>
    <row r="442" spans="2:13">
      <c r="B442" s="787" t="s">
        <v>175</v>
      </c>
      <c r="C442" s="793" t="s">
        <v>10</v>
      </c>
      <c r="E442" s="787" t="s">
        <v>142</v>
      </c>
      <c r="F442" s="787" t="s">
        <v>328</v>
      </c>
      <c r="G442" s="801" t="s">
        <v>179</v>
      </c>
      <c r="H442" s="805" t="s">
        <v>331</v>
      </c>
      <c r="I442" s="807" t="s">
        <v>78</v>
      </c>
      <c r="J442" s="793" t="s">
        <v>309</v>
      </c>
      <c r="L442" s="787" t="s">
        <v>310</v>
      </c>
      <c r="M442" s="793" t="s">
        <v>307</v>
      </c>
    </row>
    <row r="443" spans="2:13">
      <c r="B443" s="788"/>
      <c r="C443" s="794" t="s">
        <v>312</v>
      </c>
      <c r="D443" s="796"/>
      <c r="E443" s="788" t="s">
        <v>313</v>
      </c>
      <c r="F443" s="788"/>
      <c r="G443" s="802" t="s">
        <v>104</v>
      </c>
      <c r="H443" s="806" t="s">
        <v>332</v>
      </c>
      <c r="I443" s="77" t="s">
        <v>317</v>
      </c>
      <c r="J443" s="794"/>
      <c r="K443" s="809"/>
      <c r="L443" s="788" t="s">
        <v>319</v>
      </c>
      <c r="M443" s="794" t="s">
        <v>321</v>
      </c>
    </row>
    <row r="444" spans="2:13" ht="30.75" customHeight="1">
      <c r="B444" s="791" t="str">
        <f>VLOOKUP($J439,'17-1（所得細目表)'!$B$9:$M$48,3,0)</f>
        <v/>
      </c>
      <c r="C444" s="791" t="str">
        <f>VLOOKUP($J439,'17-1（所得細目表)'!$B$9:$M$48,4,0)</f>
        <v/>
      </c>
      <c r="D444" s="791"/>
      <c r="E444" s="791">
        <f>VLOOKUP($J439,'17-1（所得細目表)'!$B$9:$M$48,5,0)</f>
        <v>0</v>
      </c>
      <c r="F444" s="791">
        <f>VLOOKUP($J439,'17-1（所得細目表)'!$B$9:$M$48,6,0)</f>
        <v>0</v>
      </c>
      <c r="G444" s="791">
        <f>VLOOKUP($J439,'17-1（所得細目表)'!$B$9:$M$48,7,0)</f>
        <v>0</v>
      </c>
      <c r="H444" s="791">
        <f>VLOOKUP($J439,'17-1（所得細目表)'!$B$9:$M$48,8,0)</f>
        <v>0</v>
      </c>
      <c r="I444" s="791">
        <f>VLOOKUP($J439,'17-1（所得細目表)'!$B$9:$M$48,9,0)</f>
        <v>0</v>
      </c>
      <c r="J444" s="791" t="str">
        <f>VLOOKUP($J439,'17-1（所得細目表)'!$B$9:$M$48,10,0)</f>
        <v/>
      </c>
      <c r="K444" s="791"/>
      <c r="L444" s="791">
        <f>VLOOKUP($J439,'17-1（所得細目表)'!$B$9:$M$48,11,0)</f>
        <v>0</v>
      </c>
      <c r="M444" s="791">
        <f>VLOOKUP($J439,'17-1（所得細目表)'!$B$9:$M$48,12,0)</f>
        <v>0</v>
      </c>
    </row>
    <row r="446" spans="2:13">
      <c r="C446" s="73" t="s">
        <v>333</v>
      </c>
    </row>
    <row r="448" spans="2:13">
      <c r="B448" s="790"/>
      <c r="C448" s="790"/>
      <c r="D448" s="790"/>
      <c r="E448" s="790"/>
      <c r="F448" s="790"/>
      <c r="G448" s="790"/>
      <c r="H448" s="790"/>
      <c r="I448" s="790"/>
      <c r="J448" s="790"/>
      <c r="K448" s="790"/>
      <c r="L448" s="790"/>
      <c r="M448" s="790"/>
    </row>
    <row r="450" spans="2:13" ht="14.4">
      <c r="E450" s="797">
        <f>'2（収支報告書)'!$A$9</f>
        <v>7</v>
      </c>
      <c r="F450" s="797"/>
      <c r="G450" s="797"/>
      <c r="H450" s="797"/>
      <c r="I450" s="797"/>
      <c r="J450" s="797"/>
    </row>
    <row r="452" spans="2:13" ht="12.75" customHeight="1">
      <c r="J452" s="798"/>
    </row>
    <row r="453" spans="2:13" ht="13.5" customHeight="1">
      <c r="F453" s="798" t="s">
        <v>60</v>
      </c>
      <c r="G453" s="799" t="str">
        <f>IF($J453="","",'2（収支報告書)'!$E$6)</f>
        <v/>
      </c>
      <c r="H453" s="803" t="s">
        <v>323</v>
      </c>
      <c r="I453" s="803"/>
      <c r="J453" s="808" t="str">
        <f>IF('17-1（所得細目表)'!$B41="","",'17-1（所得細目表)'!$B41)</f>
        <v/>
      </c>
      <c r="L453" s="798">
        <f>VLOOKUP($J453,'17-1（所得細目表)'!$B$9:$M$48,2,0)</f>
        <v>0</v>
      </c>
      <c r="M453" s="810" t="s">
        <v>324</v>
      </c>
    </row>
    <row r="454" spans="2:13">
      <c r="D454" s="795"/>
      <c r="K454" s="795"/>
    </row>
    <row r="455" spans="2:13">
      <c r="B455" s="786" t="s">
        <v>230</v>
      </c>
      <c r="C455" s="792" t="s">
        <v>168</v>
      </c>
      <c r="E455" s="786" t="s">
        <v>303</v>
      </c>
      <c r="F455" s="786" t="s">
        <v>305</v>
      </c>
      <c r="G455" s="800"/>
      <c r="H455" s="804"/>
      <c r="I455" s="800" t="s">
        <v>44</v>
      </c>
      <c r="J455" s="792" t="s">
        <v>92</v>
      </c>
      <c r="L455" s="786" t="s">
        <v>291</v>
      </c>
      <c r="M455" s="811"/>
    </row>
    <row r="456" spans="2:13">
      <c r="B456" s="787" t="s">
        <v>175</v>
      </c>
      <c r="C456" s="793" t="s">
        <v>10</v>
      </c>
      <c r="E456" s="787" t="s">
        <v>142</v>
      </c>
      <c r="F456" s="787" t="s">
        <v>328</v>
      </c>
      <c r="G456" s="801" t="s">
        <v>179</v>
      </c>
      <c r="H456" s="805" t="s">
        <v>331</v>
      </c>
      <c r="I456" s="807" t="s">
        <v>78</v>
      </c>
      <c r="J456" s="793" t="s">
        <v>309</v>
      </c>
      <c r="L456" s="787" t="s">
        <v>310</v>
      </c>
      <c r="M456" s="793" t="s">
        <v>307</v>
      </c>
    </row>
    <row r="457" spans="2:13">
      <c r="B457" s="788"/>
      <c r="C457" s="794" t="s">
        <v>312</v>
      </c>
      <c r="D457" s="796"/>
      <c r="E457" s="788" t="s">
        <v>313</v>
      </c>
      <c r="F457" s="788"/>
      <c r="G457" s="802" t="s">
        <v>104</v>
      </c>
      <c r="H457" s="806" t="s">
        <v>332</v>
      </c>
      <c r="I457" s="77" t="s">
        <v>317</v>
      </c>
      <c r="J457" s="794"/>
      <c r="K457" s="809"/>
      <c r="L457" s="788" t="s">
        <v>319</v>
      </c>
      <c r="M457" s="794" t="s">
        <v>321</v>
      </c>
    </row>
    <row r="458" spans="2:13" ht="30.75" customHeight="1">
      <c r="B458" s="791" t="str">
        <f>VLOOKUP($J453,'17-1（所得細目表)'!$B$9:$M$48,3,0)</f>
        <v/>
      </c>
      <c r="C458" s="791" t="str">
        <f>VLOOKUP($J453,'17-1（所得細目表)'!$B$9:$M$48,4,0)</f>
        <v/>
      </c>
      <c r="D458" s="791"/>
      <c r="E458" s="791">
        <f>VLOOKUP($J453,'17-1（所得細目表)'!$B$9:$M$48,5,0)</f>
        <v>0</v>
      </c>
      <c r="F458" s="791">
        <f>VLOOKUP($J453,'17-1（所得細目表)'!$B$9:$M$48,6,0)</f>
        <v>0</v>
      </c>
      <c r="G458" s="791">
        <f>VLOOKUP($J453,'17-1（所得細目表)'!$B$9:$M$48,7,0)</f>
        <v>0</v>
      </c>
      <c r="H458" s="791">
        <f>VLOOKUP($J453,'17-1（所得細目表)'!$B$9:$M$48,8,0)</f>
        <v>0</v>
      </c>
      <c r="I458" s="791">
        <f>VLOOKUP($J453,'17-1（所得細目表)'!$B$9:$M$48,9,0)</f>
        <v>0</v>
      </c>
      <c r="J458" s="791" t="str">
        <f>VLOOKUP($J453,'17-1（所得細目表)'!$B$9:$M$48,10,0)</f>
        <v/>
      </c>
      <c r="K458" s="791"/>
      <c r="L458" s="791">
        <f>VLOOKUP($J453,'17-1（所得細目表)'!$B$9:$M$48,11,0)</f>
        <v>0</v>
      </c>
      <c r="M458" s="791">
        <f>VLOOKUP($J453,'17-1（所得細目表)'!$B$9:$M$48,12,0)</f>
        <v>0</v>
      </c>
    </row>
    <row r="460" spans="2:13">
      <c r="C460" s="73" t="s">
        <v>333</v>
      </c>
    </row>
    <row r="462" spans="2:13">
      <c r="B462" s="790"/>
      <c r="C462" s="790"/>
      <c r="D462" s="790"/>
      <c r="E462" s="790"/>
      <c r="F462" s="790"/>
      <c r="G462" s="790"/>
      <c r="H462" s="790"/>
      <c r="I462" s="790"/>
      <c r="J462" s="790"/>
      <c r="K462" s="790"/>
      <c r="L462" s="790"/>
      <c r="M462" s="790"/>
    </row>
    <row r="464" spans="2:13" ht="14.4">
      <c r="E464" s="797">
        <f>'2（収支報告書)'!$A$9</f>
        <v>7</v>
      </c>
      <c r="F464" s="797"/>
      <c r="G464" s="797"/>
      <c r="H464" s="797"/>
      <c r="I464" s="797"/>
      <c r="J464" s="797"/>
    </row>
    <row r="466" spans="2:13" ht="12.75" customHeight="1">
      <c r="J466" s="798"/>
    </row>
    <row r="467" spans="2:13" ht="13.5" customHeight="1">
      <c r="F467" s="798" t="s">
        <v>60</v>
      </c>
      <c r="G467" s="799" t="str">
        <f>IF($J467="","",'2（収支報告書)'!$E$6)</f>
        <v/>
      </c>
      <c r="H467" s="803" t="s">
        <v>323</v>
      </c>
      <c r="I467" s="803"/>
      <c r="J467" s="808" t="str">
        <f>IF('17-1（所得細目表)'!$B42="","",'17-1（所得細目表)'!$B42)</f>
        <v/>
      </c>
      <c r="L467" s="798">
        <f>VLOOKUP($J467,'17-1（所得細目表)'!$B$9:$M$48,2,0)</f>
        <v>0</v>
      </c>
      <c r="M467" s="810" t="s">
        <v>324</v>
      </c>
    </row>
    <row r="468" spans="2:13">
      <c r="D468" s="795"/>
      <c r="K468" s="795"/>
    </row>
    <row r="469" spans="2:13">
      <c r="B469" s="786" t="s">
        <v>230</v>
      </c>
      <c r="C469" s="792" t="s">
        <v>168</v>
      </c>
      <c r="E469" s="786" t="s">
        <v>303</v>
      </c>
      <c r="F469" s="786" t="s">
        <v>305</v>
      </c>
      <c r="G469" s="800"/>
      <c r="H469" s="804"/>
      <c r="I469" s="800" t="s">
        <v>44</v>
      </c>
      <c r="J469" s="792" t="s">
        <v>92</v>
      </c>
      <c r="L469" s="786" t="s">
        <v>291</v>
      </c>
      <c r="M469" s="811"/>
    </row>
    <row r="470" spans="2:13">
      <c r="B470" s="787" t="s">
        <v>175</v>
      </c>
      <c r="C470" s="793" t="s">
        <v>10</v>
      </c>
      <c r="E470" s="787" t="s">
        <v>142</v>
      </c>
      <c r="F470" s="787" t="s">
        <v>328</v>
      </c>
      <c r="G470" s="801" t="s">
        <v>179</v>
      </c>
      <c r="H470" s="805" t="s">
        <v>331</v>
      </c>
      <c r="I470" s="807" t="s">
        <v>78</v>
      </c>
      <c r="J470" s="793" t="s">
        <v>309</v>
      </c>
      <c r="L470" s="787" t="s">
        <v>310</v>
      </c>
      <c r="M470" s="793" t="s">
        <v>307</v>
      </c>
    </row>
    <row r="471" spans="2:13">
      <c r="B471" s="788"/>
      <c r="C471" s="794" t="s">
        <v>312</v>
      </c>
      <c r="D471" s="796"/>
      <c r="E471" s="788" t="s">
        <v>313</v>
      </c>
      <c r="F471" s="788"/>
      <c r="G471" s="802" t="s">
        <v>104</v>
      </c>
      <c r="H471" s="806" t="s">
        <v>332</v>
      </c>
      <c r="I471" s="77" t="s">
        <v>317</v>
      </c>
      <c r="J471" s="794"/>
      <c r="K471" s="809"/>
      <c r="L471" s="788" t="s">
        <v>319</v>
      </c>
      <c r="M471" s="794" t="s">
        <v>321</v>
      </c>
    </row>
    <row r="472" spans="2:13" ht="30.75" customHeight="1">
      <c r="B472" s="791" t="str">
        <f>VLOOKUP($J467,'17-1（所得細目表)'!$B$9:$M$48,3,0)</f>
        <v/>
      </c>
      <c r="C472" s="791" t="str">
        <f>VLOOKUP($J467,'17-1（所得細目表)'!$B$9:$M$48,4,0)</f>
        <v/>
      </c>
      <c r="D472" s="791"/>
      <c r="E472" s="791">
        <f>VLOOKUP($J467,'17-1（所得細目表)'!$B$9:$M$48,5,0)</f>
        <v>0</v>
      </c>
      <c r="F472" s="791">
        <f>VLOOKUP($J467,'17-1（所得細目表)'!$B$9:$M$48,6,0)</f>
        <v>0</v>
      </c>
      <c r="G472" s="791">
        <f>VLOOKUP($J467,'17-1（所得細目表)'!$B$9:$M$48,7,0)</f>
        <v>0</v>
      </c>
      <c r="H472" s="791">
        <f>VLOOKUP($J467,'17-1（所得細目表)'!$B$9:$M$48,8,0)</f>
        <v>0</v>
      </c>
      <c r="I472" s="791">
        <f>VLOOKUP($J467,'17-1（所得細目表)'!$B$9:$M$48,9,0)</f>
        <v>0</v>
      </c>
      <c r="J472" s="791" t="str">
        <f>VLOOKUP($J467,'17-1（所得細目表)'!$B$9:$M$48,10,0)</f>
        <v/>
      </c>
      <c r="K472" s="791"/>
      <c r="L472" s="791">
        <f>VLOOKUP($J467,'17-1（所得細目表)'!$B$9:$M$48,11,0)</f>
        <v>0</v>
      </c>
      <c r="M472" s="791">
        <f>VLOOKUP($J467,'17-1（所得細目表)'!$B$9:$M$48,12,0)</f>
        <v>0</v>
      </c>
    </row>
    <row r="474" spans="2:13">
      <c r="C474" s="73" t="s">
        <v>333</v>
      </c>
    </row>
    <row r="476" spans="2:13">
      <c r="B476" s="790"/>
      <c r="C476" s="790"/>
      <c r="D476" s="790"/>
      <c r="E476" s="790"/>
      <c r="F476" s="790"/>
      <c r="G476" s="790"/>
      <c r="H476" s="790"/>
      <c r="I476" s="790"/>
      <c r="J476" s="790"/>
      <c r="K476" s="790"/>
      <c r="L476" s="790"/>
      <c r="M476" s="790"/>
    </row>
    <row r="478" spans="2:13" ht="14.4">
      <c r="E478" s="797">
        <f>'2（収支報告書)'!$A$9</f>
        <v>7</v>
      </c>
      <c r="F478" s="797"/>
      <c r="G478" s="797"/>
      <c r="H478" s="797"/>
      <c r="I478" s="797"/>
      <c r="J478" s="797"/>
    </row>
    <row r="480" spans="2:13" ht="12.75" customHeight="1">
      <c r="J480" s="798"/>
    </row>
    <row r="481" spans="2:13" ht="13.5" customHeight="1">
      <c r="F481" s="798" t="s">
        <v>60</v>
      </c>
      <c r="G481" s="799" t="str">
        <f>IF($J481="","",'2（収支報告書)'!$E$6)</f>
        <v/>
      </c>
      <c r="H481" s="803" t="s">
        <v>323</v>
      </c>
      <c r="I481" s="803"/>
      <c r="J481" s="808" t="str">
        <f>IF('17-1（所得細目表)'!$B43="","",'17-1（所得細目表)'!$B43)</f>
        <v/>
      </c>
      <c r="L481" s="798">
        <f>VLOOKUP($J481,'17-1（所得細目表)'!$B$9:$M$48,2,0)</f>
        <v>0</v>
      </c>
      <c r="M481" s="810" t="s">
        <v>324</v>
      </c>
    </row>
    <row r="482" spans="2:13">
      <c r="D482" s="795"/>
      <c r="K482" s="795"/>
    </row>
    <row r="483" spans="2:13">
      <c r="B483" s="786" t="s">
        <v>230</v>
      </c>
      <c r="C483" s="792" t="s">
        <v>168</v>
      </c>
      <c r="E483" s="786" t="s">
        <v>303</v>
      </c>
      <c r="F483" s="786" t="s">
        <v>305</v>
      </c>
      <c r="G483" s="800"/>
      <c r="H483" s="804"/>
      <c r="I483" s="800" t="s">
        <v>44</v>
      </c>
      <c r="J483" s="792" t="s">
        <v>92</v>
      </c>
      <c r="L483" s="786" t="s">
        <v>291</v>
      </c>
      <c r="M483" s="811"/>
    </row>
    <row r="484" spans="2:13">
      <c r="B484" s="787" t="s">
        <v>175</v>
      </c>
      <c r="C484" s="793" t="s">
        <v>10</v>
      </c>
      <c r="E484" s="787" t="s">
        <v>142</v>
      </c>
      <c r="F484" s="787" t="s">
        <v>328</v>
      </c>
      <c r="G484" s="801" t="s">
        <v>179</v>
      </c>
      <c r="H484" s="805" t="s">
        <v>331</v>
      </c>
      <c r="I484" s="807" t="s">
        <v>78</v>
      </c>
      <c r="J484" s="793" t="s">
        <v>309</v>
      </c>
      <c r="L484" s="787" t="s">
        <v>310</v>
      </c>
      <c r="M484" s="793" t="s">
        <v>307</v>
      </c>
    </row>
    <row r="485" spans="2:13">
      <c r="B485" s="788"/>
      <c r="C485" s="794" t="s">
        <v>312</v>
      </c>
      <c r="D485" s="796"/>
      <c r="E485" s="788" t="s">
        <v>313</v>
      </c>
      <c r="F485" s="788"/>
      <c r="G485" s="802" t="s">
        <v>104</v>
      </c>
      <c r="H485" s="806" t="s">
        <v>332</v>
      </c>
      <c r="I485" s="77" t="s">
        <v>317</v>
      </c>
      <c r="J485" s="794"/>
      <c r="K485" s="809"/>
      <c r="L485" s="788" t="s">
        <v>319</v>
      </c>
      <c r="M485" s="794" t="s">
        <v>321</v>
      </c>
    </row>
    <row r="486" spans="2:13" ht="30.75" customHeight="1">
      <c r="B486" s="791" t="str">
        <f>VLOOKUP($J481,'17-1（所得細目表)'!$B$9:$M$48,3,0)</f>
        <v/>
      </c>
      <c r="C486" s="791" t="str">
        <f>VLOOKUP($J481,'17-1（所得細目表)'!$B$9:$M$48,4,0)</f>
        <v/>
      </c>
      <c r="D486" s="791"/>
      <c r="E486" s="791">
        <f>VLOOKUP($J481,'17-1（所得細目表)'!$B$9:$M$48,5,0)</f>
        <v>0</v>
      </c>
      <c r="F486" s="791">
        <f>VLOOKUP($J481,'17-1（所得細目表)'!$B$9:$M$48,6,0)</f>
        <v>0</v>
      </c>
      <c r="G486" s="791">
        <f>VLOOKUP($J481,'17-1（所得細目表)'!$B$9:$M$48,7,0)</f>
        <v>0</v>
      </c>
      <c r="H486" s="791">
        <f>VLOOKUP($J481,'17-1（所得細目表)'!$B$9:$M$48,8,0)</f>
        <v>0</v>
      </c>
      <c r="I486" s="791">
        <f>VLOOKUP($J481,'17-1（所得細目表)'!$B$9:$M$48,9,0)</f>
        <v>0</v>
      </c>
      <c r="J486" s="791" t="str">
        <f>VLOOKUP($J481,'17-1（所得細目表)'!$B$9:$M$48,10,0)</f>
        <v/>
      </c>
      <c r="K486" s="791"/>
      <c r="L486" s="791">
        <f>VLOOKUP($J481,'17-1（所得細目表)'!$B$9:$M$48,11,0)</f>
        <v>0</v>
      </c>
      <c r="M486" s="791">
        <f>VLOOKUP($J481,'17-1（所得細目表)'!$B$9:$M$48,12,0)</f>
        <v>0</v>
      </c>
    </row>
    <row r="488" spans="2:13">
      <c r="C488" s="73" t="s">
        <v>333</v>
      </c>
    </row>
    <row r="490" spans="2:13">
      <c r="B490" s="790"/>
      <c r="C490" s="790"/>
      <c r="D490" s="790"/>
      <c r="E490" s="790"/>
      <c r="F490" s="790"/>
      <c r="G490" s="790"/>
      <c r="H490" s="790"/>
      <c r="I490" s="790"/>
      <c r="J490" s="790"/>
      <c r="K490" s="790"/>
      <c r="L490" s="790"/>
      <c r="M490" s="790"/>
    </row>
    <row r="492" spans="2:13" ht="14.4">
      <c r="E492" s="797">
        <f>'2（収支報告書)'!$A$9</f>
        <v>7</v>
      </c>
      <c r="F492" s="797"/>
      <c r="G492" s="797"/>
      <c r="H492" s="797"/>
      <c r="I492" s="797"/>
      <c r="J492" s="797"/>
    </row>
    <row r="494" spans="2:13" ht="12.75" customHeight="1">
      <c r="J494" s="798"/>
    </row>
    <row r="495" spans="2:13" ht="13.5" customHeight="1">
      <c r="F495" s="798" t="s">
        <v>60</v>
      </c>
      <c r="G495" s="799" t="str">
        <f>IF($J495="","",'2（収支報告書)'!$E$6)</f>
        <v/>
      </c>
      <c r="H495" s="803" t="s">
        <v>323</v>
      </c>
      <c r="I495" s="803"/>
      <c r="J495" s="808" t="str">
        <f>IF('17-1（所得細目表)'!$B44="","",'17-1（所得細目表)'!$B44)</f>
        <v/>
      </c>
      <c r="L495" s="798">
        <f>VLOOKUP($J495,'17-1（所得細目表)'!$B$9:$M$48,2,0)</f>
        <v>0</v>
      </c>
      <c r="M495" s="810" t="s">
        <v>324</v>
      </c>
    </row>
    <row r="496" spans="2:13">
      <c r="D496" s="795"/>
      <c r="K496" s="795"/>
    </row>
    <row r="497" spans="2:13">
      <c r="B497" s="786" t="s">
        <v>230</v>
      </c>
      <c r="C497" s="792" t="s">
        <v>168</v>
      </c>
      <c r="E497" s="786" t="s">
        <v>303</v>
      </c>
      <c r="F497" s="786" t="s">
        <v>305</v>
      </c>
      <c r="G497" s="800"/>
      <c r="H497" s="804"/>
      <c r="I497" s="800" t="s">
        <v>44</v>
      </c>
      <c r="J497" s="792" t="s">
        <v>92</v>
      </c>
      <c r="L497" s="786" t="s">
        <v>291</v>
      </c>
      <c r="M497" s="811"/>
    </row>
    <row r="498" spans="2:13">
      <c r="B498" s="787" t="s">
        <v>175</v>
      </c>
      <c r="C498" s="793" t="s">
        <v>10</v>
      </c>
      <c r="E498" s="787" t="s">
        <v>142</v>
      </c>
      <c r="F498" s="787" t="s">
        <v>328</v>
      </c>
      <c r="G498" s="801" t="s">
        <v>179</v>
      </c>
      <c r="H498" s="805" t="s">
        <v>331</v>
      </c>
      <c r="I498" s="807" t="s">
        <v>78</v>
      </c>
      <c r="J498" s="793" t="s">
        <v>309</v>
      </c>
      <c r="L498" s="787" t="s">
        <v>310</v>
      </c>
      <c r="M498" s="793" t="s">
        <v>307</v>
      </c>
    </row>
    <row r="499" spans="2:13">
      <c r="B499" s="788"/>
      <c r="C499" s="794" t="s">
        <v>312</v>
      </c>
      <c r="D499" s="796"/>
      <c r="E499" s="788" t="s">
        <v>313</v>
      </c>
      <c r="F499" s="788"/>
      <c r="G499" s="802" t="s">
        <v>104</v>
      </c>
      <c r="H499" s="806" t="s">
        <v>332</v>
      </c>
      <c r="I499" s="77" t="s">
        <v>317</v>
      </c>
      <c r="J499" s="794"/>
      <c r="K499" s="809"/>
      <c r="L499" s="788" t="s">
        <v>319</v>
      </c>
      <c r="M499" s="794" t="s">
        <v>321</v>
      </c>
    </row>
    <row r="500" spans="2:13" ht="30.75" customHeight="1">
      <c r="B500" s="791" t="str">
        <f>VLOOKUP($J495,'17-1（所得細目表)'!$B$9:$M$48,3,0)</f>
        <v/>
      </c>
      <c r="C500" s="791" t="str">
        <f>VLOOKUP($J495,'17-1（所得細目表)'!$B$9:$M$48,4,0)</f>
        <v/>
      </c>
      <c r="D500" s="791"/>
      <c r="E500" s="791">
        <f>VLOOKUP($J495,'17-1（所得細目表)'!$B$9:$M$48,5,0)</f>
        <v>0</v>
      </c>
      <c r="F500" s="791">
        <f>VLOOKUP($J495,'17-1（所得細目表)'!$B$9:$M$48,6,0)</f>
        <v>0</v>
      </c>
      <c r="G500" s="791">
        <f>VLOOKUP($J495,'17-1（所得細目表)'!$B$9:$M$48,7,0)</f>
        <v>0</v>
      </c>
      <c r="H500" s="791">
        <f>VLOOKUP($J495,'17-1（所得細目表)'!$B$9:$M$48,8,0)</f>
        <v>0</v>
      </c>
      <c r="I500" s="791">
        <f>VLOOKUP($J495,'17-1（所得細目表)'!$B$9:$M$48,9,0)</f>
        <v>0</v>
      </c>
      <c r="J500" s="791" t="str">
        <f>VLOOKUP($J495,'17-1（所得細目表)'!$B$9:$M$48,10,0)</f>
        <v/>
      </c>
      <c r="K500" s="791"/>
      <c r="L500" s="791">
        <f>VLOOKUP($J495,'17-1（所得細目表)'!$B$9:$M$48,11,0)</f>
        <v>0</v>
      </c>
      <c r="M500" s="791">
        <f>VLOOKUP($J495,'17-1（所得細目表)'!$B$9:$M$48,12,0)</f>
        <v>0</v>
      </c>
    </row>
    <row r="502" spans="2:13">
      <c r="C502" s="73" t="s">
        <v>333</v>
      </c>
    </row>
    <row r="504" spans="2:13">
      <c r="B504" s="790"/>
      <c r="C504" s="790"/>
      <c r="D504" s="790"/>
      <c r="E504" s="790"/>
      <c r="F504" s="790"/>
      <c r="G504" s="790"/>
      <c r="H504" s="790"/>
      <c r="I504" s="790"/>
      <c r="J504" s="790"/>
      <c r="K504" s="790"/>
      <c r="L504" s="790"/>
      <c r="M504" s="790"/>
    </row>
    <row r="506" spans="2:13" ht="14.4">
      <c r="E506" s="797">
        <f>'2（収支報告書)'!$A$9</f>
        <v>7</v>
      </c>
      <c r="F506" s="797"/>
      <c r="G506" s="797"/>
      <c r="H506" s="797"/>
      <c r="I506" s="797"/>
      <c r="J506" s="797"/>
    </row>
    <row r="508" spans="2:13" ht="12.75" customHeight="1">
      <c r="J508" s="798"/>
    </row>
    <row r="509" spans="2:13" ht="13.5" customHeight="1">
      <c r="F509" s="798" t="s">
        <v>60</v>
      </c>
      <c r="G509" s="799" t="str">
        <f>IF($J509="","",'2（収支報告書)'!$E$6)</f>
        <v/>
      </c>
      <c r="H509" s="803" t="s">
        <v>323</v>
      </c>
      <c r="I509" s="803"/>
      <c r="J509" s="808" t="str">
        <f>IF('17-1（所得細目表)'!$B45="","",'17-1（所得細目表)'!$B45)</f>
        <v/>
      </c>
      <c r="L509" s="798">
        <f>VLOOKUP($J509,'17-1（所得細目表)'!$B$9:$M$48,2,0)</f>
        <v>0</v>
      </c>
      <c r="M509" s="810" t="s">
        <v>324</v>
      </c>
    </row>
    <row r="510" spans="2:13">
      <c r="D510" s="795"/>
      <c r="K510" s="795"/>
    </row>
    <row r="511" spans="2:13">
      <c r="B511" s="786" t="s">
        <v>230</v>
      </c>
      <c r="C511" s="792" t="s">
        <v>168</v>
      </c>
      <c r="E511" s="786" t="s">
        <v>303</v>
      </c>
      <c r="F511" s="786" t="s">
        <v>305</v>
      </c>
      <c r="G511" s="800"/>
      <c r="H511" s="804"/>
      <c r="I511" s="800" t="s">
        <v>44</v>
      </c>
      <c r="J511" s="792" t="s">
        <v>92</v>
      </c>
      <c r="L511" s="786" t="s">
        <v>291</v>
      </c>
      <c r="M511" s="811"/>
    </row>
    <row r="512" spans="2:13">
      <c r="B512" s="787" t="s">
        <v>175</v>
      </c>
      <c r="C512" s="793" t="s">
        <v>10</v>
      </c>
      <c r="E512" s="787" t="s">
        <v>142</v>
      </c>
      <c r="F512" s="787" t="s">
        <v>328</v>
      </c>
      <c r="G512" s="801" t="s">
        <v>179</v>
      </c>
      <c r="H512" s="805" t="s">
        <v>331</v>
      </c>
      <c r="I512" s="807" t="s">
        <v>78</v>
      </c>
      <c r="J512" s="793" t="s">
        <v>309</v>
      </c>
      <c r="L512" s="787" t="s">
        <v>310</v>
      </c>
      <c r="M512" s="793" t="s">
        <v>307</v>
      </c>
    </row>
    <row r="513" spans="2:13">
      <c r="B513" s="788"/>
      <c r="C513" s="794" t="s">
        <v>312</v>
      </c>
      <c r="D513" s="796"/>
      <c r="E513" s="788" t="s">
        <v>313</v>
      </c>
      <c r="F513" s="788"/>
      <c r="G513" s="802" t="s">
        <v>104</v>
      </c>
      <c r="H513" s="806" t="s">
        <v>332</v>
      </c>
      <c r="I513" s="77" t="s">
        <v>317</v>
      </c>
      <c r="J513" s="794"/>
      <c r="K513" s="809"/>
      <c r="L513" s="788" t="s">
        <v>319</v>
      </c>
      <c r="M513" s="794" t="s">
        <v>321</v>
      </c>
    </row>
    <row r="514" spans="2:13" ht="30.75" customHeight="1">
      <c r="B514" s="791" t="str">
        <f>VLOOKUP($J509,'17-1（所得細目表)'!$B$9:$M$48,3,0)</f>
        <v/>
      </c>
      <c r="C514" s="791" t="str">
        <f>VLOOKUP($J509,'17-1（所得細目表)'!$B$9:$M$48,4,0)</f>
        <v/>
      </c>
      <c r="D514" s="791"/>
      <c r="E514" s="791">
        <f>VLOOKUP($J509,'17-1（所得細目表)'!$B$9:$M$48,5,0)</f>
        <v>0</v>
      </c>
      <c r="F514" s="791">
        <f>VLOOKUP($J509,'17-1（所得細目表)'!$B$9:$M$48,6,0)</f>
        <v>0</v>
      </c>
      <c r="G514" s="791">
        <f>VLOOKUP($J509,'17-1（所得細目表)'!$B$9:$M$48,7,0)</f>
        <v>0</v>
      </c>
      <c r="H514" s="791">
        <f>VLOOKUP($J509,'17-1（所得細目表)'!$B$9:$M$48,8,0)</f>
        <v>0</v>
      </c>
      <c r="I514" s="791">
        <f>VLOOKUP($J509,'17-1（所得細目表)'!$B$9:$M$48,9,0)</f>
        <v>0</v>
      </c>
      <c r="J514" s="791" t="str">
        <f>VLOOKUP($J509,'17-1（所得細目表)'!$B$9:$M$48,10,0)</f>
        <v/>
      </c>
      <c r="K514" s="791"/>
      <c r="L514" s="791">
        <f>VLOOKUP($J509,'17-1（所得細目表)'!$B$9:$M$48,11,0)</f>
        <v>0</v>
      </c>
      <c r="M514" s="791">
        <f>VLOOKUP($J509,'17-1（所得細目表)'!$B$9:$M$48,12,0)</f>
        <v>0</v>
      </c>
    </row>
    <row r="516" spans="2:13">
      <c r="C516" s="73" t="s">
        <v>333</v>
      </c>
    </row>
    <row r="518" spans="2:13">
      <c r="B518" s="790"/>
      <c r="C518" s="790"/>
      <c r="D518" s="790"/>
      <c r="E518" s="790"/>
      <c r="F518" s="790"/>
      <c r="G518" s="790"/>
      <c r="H518" s="790"/>
      <c r="I518" s="790"/>
      <c r="J518" s="790"/>
      <c r="K518" s="790"/>
      <c r="L518" s="790"/>
      <c r="M518" s="790"/>
    </row>
    <row r="520" spans="2:13" ht="14.4">
      <c r="E520" s="797">
        <f>'2（収支報告書)'!$A$9</f>
        <v>7</v>
      </c>
      <c r="F520" s="797"/>
      <c r="G520" s="797"/>
      <c r="H520" s="797"/>
      <c r="I520" s="797"/>
      <c r="J520" s="797"/>
    </row>
    <row r="522" spans="2:13" ht="12.75" customHeight="1">
      <c r="J522" s="798"/>
    </row>
    <row r="523" spans="2:13" ht="13.5" customHeight="1">
      <c r="F523" s="798" t="s">
        <v>60</v>
      </c>
      <c r="G523" s="799" t="str">
        <f>IF($J523="","",'2（収支報告書)'!$E$6)</f>
        <v/>
      </c>
      <c r="H523" s="803" t="s">
        <v>323</v>
      </c>
      <c r="I523" s="803"/>
      <c r="J523" s="808" t="str">
        <f>IF('17-1（所得細目表)'!$B46="","",'17-1（所得細目表)'!$B46)</f>
        <v/>
      </c>
      <c r="L523" s="798">
        <f>VLOOKUP($J523,'17-1（所得細目表)'!$B$9:$M$48,2,0)</f>
        <v>0</v>
      </c>
      <c r="M523" s="810" t="s">
        <v>324</v>
      </c>
    </row>
    <row r="524" spans="2:13">
      <c r="D524" s="795"/>
      <c r="K524" s="795"/>
    </row>
    <row r="525" spans="2:13">
      <c r="B525" s="786" t="s">
        <v>230</v>
      </c>
      <c r="C525" s="792" t="s">
        <v>168</v>
      </c>
      <c r="E525" s="786" t="s">
        <v>303</v>
      </c>
      <c r="F525" s="786" t="s">
        <v>305</v>
      </c>
      <c r="G525" s="800"/>
      <c r="H525" s="804"/>
      <c r="I525" s="800" t="s">
        <v>44</v>
      </c>
      <c r="J525" s="792" t="s">
        <v>92</v>
      </c>
      <c r="L525" s="786" t="s">
        <v>291</v>
      </c>
      <c r="M525" s="811"/>
    </row>
    <row r="526" spans="2:13">
      <c r="B526" s="787" t="s">
        <v>175</v>
      </c>
      <c r="C526" s="793" t="s">
        <v>10</v>
      </c>
      <c r="E526" s="787" t="s">
        <v>142</v>
      </c>
      <c r="F526" s="787" t="s">
        <v>328</v>
      </c>
      <c r="G526" s="801" t="s">
        <v>179</v>
      </c>
      <c r="H526" s="805" t="s">
        <v>331</v>
      </c>
      <c r="I526" s="807" t="s">
        <v>78</v>
      </c>
      <c r="J526" s="793" t="s">
        <v>309</v>
      </c>
      <c r="L526" s="787" t="s">
        <v>310</v>
      </c>
      <c r="M526" s="793" t="s">
        <v>307</v>
      </c>
    </row>
    <row r="527" spans="2:13">
      <c r="B527" s="788"/>
      <c r="C527" s="794" t="s">
        <v>312</v>
      </c>
      <c r="D527" s="796"/>
      <c r="E527" s="788" t="s">
        <v>313</v>
      </c>
      <c r="F527" s="788"/>
      <c r="G527" s="802" t="s">
        <v>104</v>
      </c>
      <c r="H527" s="806" t="s">
        <v>332</v>
      </c>
      <c r="I527" s="77" t="s">
        <v>317</v>
      </c>
      <c r="J527" s="794"/>
      <c r="K527" s="809"/>
      <c r="L527" s="788" t="s">
        <v>319</v>
      </c>
      <c r="M527" s="794" t="s">
        <v>321</v>
      </c>
    </row>
    <row r="528" spans="2:13" ht="30.75" customHeight="1">
      <c r="B528" s="791" t="str">
        <f>VLOOKUP($J523,'17-1（所得細目表)'!$B$9:$M$48,3,0)</f>
        <v/>
      </c>
      <c r="C528" s="791" t="str">
        <f>VLOOKUP($J523,'17-1（所得細目表)'!$B$9:$M$48,4,0)</f>
        <v/>
      </c>
      <c r="D528" s="791"/>
      <c r="E528" s="791">
        <f>VLOOKUP($J523,'17-1（所得細目表)'!$B$9:$M$48,5,0)</f>
        <v>0</v>
      </c>
      <c r="F528" s="791">
        <f>VLOOKUP($J523,'17-1（所得細目表)'!$B$9:$M$48,6,0)</f>
        <v>0</v>
      </c>
      <c r="G528" s="791">
        <f>VLOOKUP($J523,'17-1（所得細目表)'!$B$9:$M$48,7,0)</f>
        <v>0</v>
      </c>
      <c r="H528" s="791">
        <f>VLOOKUP($J523,'17-1（所得細目表)'!$B$9:$M$48,8,0)</f>
        <v>0</v>
      </c>
      <c r="I528" s="791">
        <f>VLOOKUP($J523,'17-1（所得細目表)'!$B$9:$M$48,9,0)</f>
        <v>0</v>
      </c>
      <c r="J528" s="791" t="str">
        <f>VLOOKUP($J523,'17-1（所得細目表)'!$B$9:$M$48,10,0)</f>
        <v/>
      </c>
      <c r="K528" s="791"/>
      <c r="L528" s="791">
        <f>VLOOKUP($J523,'17-1（所得細目表)'!$B$9:$M$48,11,0)</f>
        <v>0</v>
      </c>
      <c r="M528" s="791">
        <f>VLOOKUP($J523,'17-1（所得細目表)'!$B$9:$M$48,12,0)</f>
        <v>0</v>
      </c>
    </row>
    <row r="530" spans="2:13">
      <c r="C530" s="73" t="s">
        <v>333</v>
      </c>
    </row>
    <row r="532" spans="2:13">
      <c r="B532" s="790"/>
      <c r="C532" s="790"/>
      <c r="D532" s="790"/>
      <c r="E532" s="790"/>
      <c r="F532" s="790"/>
      <c r="G532" s="790"/>
      <c r="H532" s="790"/>
      <c r="I532" s="790"/>
      <c r="J532" s="790"/>
      <c r="K532" s="790"/>
      <c r="L532" s="790"/>
      <c r="M532" s="790"/>
    </row>
    <row r="534" spans="2:13" ht="14.4">
      <c r="E534" s="797">
        <f>'2（収支報告書)'!$A$9</f>
        <v>7</v>
      </c>
      <c r="F534" s="797"/>
      <c r="G534" s="797"/>
      <c r="H534" s="797"/>
      <c r="I534" s="797"/>
      <c r="J534" s="797"/>
    </row>
    <row r="536" spans="2:13" ht="12.75" customHeight="1">
      <c r="J536" s="798"/>
    </row>
    <row r="537" spans="2:13" ht="13.5" customHeight="1">
      <c r="F537" s="798" t="s">
        <v>60</v>
      </c>
      <c r="G537" s="799" t="str">
        <f>IF($J537="","",'2（収支報告書)'!$E$6)</f>
        <v/>
      </c>
      <c r="H537" s="803" t="s">
        <v>323</v>
      </c>
      <c r="I537" s="803"/>
      <c r="J537" s="808" t="str">
        <f>IF('17-1（所得細目表)'!$B47="","",'17-1（所得細目表)'!$B47)</f>
        <v/>
      </c>
      <c r="L537" s="798">
        <f>VLOOKUP($J537,'17-1（所得細目表)'!$B$9:$M$48,2,0)</f>
        <v>0</v>
      </c>
      <c r="M537" s="810" t="s">
        <v>324</v>
      </c>
    </row>
    <row r="538" spans="2:13">
      <c r="D538" s="795"/>
      <c r="K538" s="795"/>
    </row>
    <row r="539" spans="2:13">
      <c r="B539" s="786" t="s">
        <v>230</v>
      </c>
      <c r="C539" s="792" t="s">
        <v>168</v>
      </c>
      <c r="E539" s="786" t="s">
        <v>303</v>
      </c>
      <c r="F539" s="786" t="s">
        <v>305</v>
      </c>
      <c r="G539" s="800"/>
      <c r="H539" s="804"/>
      <c r="I539" s="800" t="s">
        <v>44</v>
      </c>
      <c r="J539" s="792" t="s">
        <v>92</v>
      </c>
      <c r="L539" s="786" t="s">
        <v>291</v>
      </c>
      <c r="M539" s="811"/>
    </row>
    <row r="540" spans="2:13">
      <c r="B540" s="787" t="s">
        <v>175</v>
      </c>
      <c r="C540" s="793" t="s">
        <v>10</v>
      </c>
      <c r="E540" s="787" t="s">
        <v>142</v>
      </c>
      <c r="F540" s="787" t="s">
        <v>328</v>
      </c>
      <c r="G540" s="801" t="s">
        <v>179</v>
      </c>
      <c r="H540" s="805" t="s">
        <v>331</v>
      </c>
      <c r="I540" s="807" t="s">
        <v>78</v>
      </c>
      <c r="J540" s="793" t="s">
        <v>309</v>
      </c>
      <c r="L540" s="787" t="s">
        <v>310</v>
      </c>
      <c r="M540" s="793" t="s">
        <v>307</v>
      </c>
    </row>
    <row r="541" spans="2:13">
      <c r="B541" s="788"/>
      <c r="C541" s="794" t="s">
        <v>312</v>
      </c>
      <c r="D541" s="796"/>
      <c r="E541" s="788" t="s">
        <v>313</v>
      </c>
      <c r="F541" s="788"/>
      <c r="G541" s="802" t="s">
        <v>104</v>
      </c>
      <c r="H541" s="806" t="s">
        <v>332</v>
      </c>
      <c r="I541" s="77" t="s">
        <v>317</v>
      </c>
      <c r="J541" s="794"/>
      <c r="K541" s="809"/>
      <c r="L541" s="788" t="s">
        <v>319</v>
      </c>
      <c r="M541" s="794" t="s">
        <v>321</v>
      </c>
    </row>
    <row r="542" spans="2:13" ht="30.75" customHeight="1">
      <c r="B542" s="791" t="str">
        <f>VLOOKUP($J537,'17-1（所得細目表)'!$B$9:$M$48,3,0)</f>
        <v/>
      </c>
      <c r="C542" s="791" t="str">
        <f>VLOOKUP($J537,'17-1（所得細目表)'!$B$9:$M$48,4,0)</f>
        <v/>
      </c>
      <c r="D542" s="791"/>
      <c r="E542" s="791">
        <f>VLOOKUP($J537,'17-1（所得細目表)'!$B$9:$M$48,5,0)</f>
        <v>0</v>
      </c>
      <c r="F542" s="791">
        <f>VLOOKUP($J537,'17-1（所得細目表)'!$B$9:$M$48,6,0)</f>
        <v>0</v>
      </c>
      <c r="G542" s="791">
        <f>VLOOKUP($J537,'17-1（所得細目表)'!$B$9:$M$48,7,0)</f>
        <v>0</v>
      </c>
      <c r="H542" s="791">
        <f>VLOOKUP($J537,'17-1（所得細目表)'!$B$9:$M$48,8,0)</f>
        <v>0</v>
      </c>
      <c r="I542" s="791">
        <f>VLOOKUP($J537,'17-1（所得細目表)'!$B$9:$M$48,9,0)</f>
        <v>0</v>
      </c>
      <c r="J542" s="791" t="str">
        <f>VLOOKUP($J537,'17-1（所得細目表)'!$B$9:$M$48,10,0)</f>
        <v/>
      </c>
      <c r="K542" s="791"/>
      <c r="L542" s="791">
        <f>VLOOKUP($J537,'17-1（所得細目表)'!$B$9:$M$48,11,0)</f>
        <v>0</v>
      </c>
      <c r="M542" s="791">
        <f>VLOOKUP($J537,'17-1（所得細目表)'!$B$9:$M$48,12,0)</f>
        <v>0</v>
      </c>
    </row>
    <row r="544" spans="2:13">
      <c r="C544" s="73" t="s">
        <v>333</v>
      </c>
    </row>
    <row r="546" spans="2:13">
      <c r="B546" s="790"/>
      <c r="C546" s="790"/>
      <c r="D546" s="790"/>
      <c r="E546" s="790"/>
      <c r="F546" s="790"/>
      <c r="G546" s="790"/>
      <c r="H546" s="790"/>
      <c r="I546" s="790"/>
      <c r="J546" s="790"/>
      <c r="K546" s="790"/>
      <c r="L546" s="790"/>
      <c r="M546" s="790"/>
    </row>
    <row r="548" spans="2:13" ht="14.4">
      <c r="E548" s="797">
        <f>'2（収支報告書)'!$A$9</f>
        <v>7</v>
      </c>
      <c r="F548" s="797"/>
      <c r="G548" s="797"/>
      <c r="H548" s="797"/>
      <c r="I548" s="797"/>
      <c r="J548" s="797"/>
    </row>
    <row r="550" spans="2:13" ht="12.75" customHeight="1">
      <c r="J550" s="798"/>
    </row>
    <row r="551" spans="2:13" ht="13.5" customHeight="1">
      <c r="F551" s="798" t="s">
        <v>60</v>
      </c>
      <c r="G551" s="799" t="str">
        <f>IF($J551="","",'2（収支報告書)'!$E$6)</f>
        <v/>
      </c>
      <c r="H551" s="803" t="s">
        <v>323</v>
      </c>
      <c r="I551" s="803"/>
      <c r="J551" s="808" t="str">
        <f>IF('17-1（所得細目表)'!$B48="","",'17-1（所得細目表)'!$B48)</f>
        <v/>
      </c>
      <c r="L551" s="798">
        <f>VLOOKUP($J551,'17-1（所得細目表)'!$B$9:$M$48,2,0)</f>
        <v>0</v>
      </c>
      <c r="M551" s="810" t="s">
        <v>324</v>
      </c>
    </row>
    <row r="552" spans="2:13">
      <c r="D552" s="795"/>
      <c r="K552" s="795"/>
    </row>
    <row r="553" spans="2:13">
      <c r="B553" s="786" t="s">
        <v>230</v>
      </c>
      <c r="C553" s="792" t="s">
        <v>168</v>
      </c>
      <c r="E553" s="786" t="s">
        <v>303</v>
      </c>
      <c r="F553" s="786" t="s">
        <v>305</v>
      </c>
      <c r="G553" s="800"/>
      <c r="H553" s="804"/>
      <c r="I553" s="800" t="s">
        <v>44</v>
      </c>
      <c r="J553" s="792" t="s">
        <v>92</v>
      </c>
      <c r="L553" s="786" t="s">
        <v>291</v>
      </c>
      <c r="M553" s="811"/>
    </row>
    <row r="554" spans="2:13">
      <c r="B554" s="787" t="s">
        <v>175</v>
      </c>
      <c r="C554" s="793" t="s">
        <v>10</v>
      </c>
      <c r="E554" s="787" t="s">
        <v>142</v>
      </c>
      <c r="F554" s="787" t="s">
        <v>328</v>
      </c>
      <c r="G554" s="801" t="s">
        <v>179</v>
      </c>
      <c r="H554" s="805" t="s">
        <v>331</v>
      </c>
      <c r="I554" s="807" t="s">
        <v>78</v>
      </c>
      <c r="J554" s="793" t="s">
        <v>309</v>
      </c>
      <c r="L554" s="787" t="s">
        <v>310</v>
      </c>
      <c r="M554" s="793" t="s">
        <v>307</v>
      </c>
    </row>
    <row r="555" spans="2:13">
      <c r="B555" s="788"/>
      <c r="C555" s="794" t="s">
        <v>312</v>
      </c>
      <c r="D555" s="796"/>
      <c r="E555" s="788" t="s">
        <v>313</v>
      </c>
      <c r="F555" s="788"/>
      <c r="G555" s="802" t="s">
        <v>104</v>
      </c>
      <c r="H555" s="806" t="s">
        <v>332</v>
      </c>
      <c r="I555" s="77" t="s">
        <v>317</v>
      </c>
      <c r="J555" s="794"/>
      <c r="K555" s="809"/>
      <c r="L555" s="788" t="s">
        <v>319</v>
      </c>
      <c r="M555" s="794" t="s">
        <v>321</v>
      </c>
    </row>
    <row r="556" spans="2:13" ht="30.75" customHeight="1">
      <c r="B556" s="791" t="str">
        <f>VLOOKUP($J551,'17-1（所得細目表)'!$B$9:$M$48,3,0)</f>
        <v/>
      </c>
      <c r="C556" s="791" t="str">
        <f>VLOOKUP($J551,'17-1（所得細目表)'!$B$9:$M$48,4,0)</f>
        <v/>
      </c>
      <c r="D556" s="791"/>
      <c r="E556" s="791">
        <f>VLOOKUP($J551,'17-1（所得細目表)'!$B$9:$M$48,5,0)</f>
        <v>0</v>
      </c>
      <c r="F556" s="791">
        <f>VLOOKUP($J551,'17-1（所得細目表)'!$B$9:$M$48,6,0)</f>
        <v>0</v>
      </c>
      <c r="G556" s="791">
        <f>VLOOKUP($J551,'17-1（所得細目表)'!$B$9:$M$48,7,0)</f>
        <v>0</v>
      </c>
      <c r="H556" s="791">
        <f>VLOOKUP($J551,'17-1（所得細目表)'!$B$9:$M$48,8,0)</f>
        <v>0</v>
      </c>
      <c r="I556" s="791">
        <f>VLOOKUP($J551,'17-1（所得細目表)'!$B$9:$M$48,9,0)</f>
        <v>0</v>
      </c>
      <c r="J556" s="791" t="str">
        <f>VLOOKUP($J551,'17-1（所得細目表)'!$B$9:$M$48,10,0)</f>
        <v/>
      </c>
      <c r="K556" s="791"/>
      <c r="L556" s="791">
        <f>VLOOKUP($J551,'17-1（所得細目表)'!$B$9:$M$48,11,0)</f>
        <v>0</v>
      </c>
      <c r="M556" s="791">
        <f>VLOOKUP($J551,'17-1（所得細目表)'!$B$9:$M$48,12,0)</f>
        <v>0</v>
      </c>
    </row>
    <row r="558" spans="2:13">
      <c r="C558" s="73" t="s">
        <v>333</v>
      </c>
    </row>
    <row r="560" spans="2:13">
      <c r="B560" s="790"/>
      <c r="C560" s="790"/>
      <c r="D560" s="790"/>
      <c r="E560" s="790"/>
      <c r="F560" s="790"/>
      <c r="G560" s="790"/>
      <c r="H560" s="790"/>
      <c r="I560" s="790"/>
      <c r="J560" s="790"/>
      <c r="K560" s="790"/>
      <c r="L560" s="790"/>
      <c r="M560" s="790"/>
    </row>
  </sheetData>
  <sheetProtection password="DD53" sheet="1" objects="1" scenarios="1" selectLockedCells="1"/>
  <mergeCells count="80">
    <mergeCell ref="E2:J2"/>
    <mergeCell ref="H5:I5"/>
    <mergeCell ref="E16:J16"/>
    <mergeCell ref="H19:I19"/>
    <mergeCell ref="E30:J30"/>
    <mergeCell ref="H33:I33"/>
    <mergeCell ref="E44:J44"/>
    <mergeCell ref="H47:I47"/>
    <mergeCell ref="E58:J58"/>
    <mergeCell ref="H61:I61"/>
    <mergeCell ref="E72:J72"/>
    <mergeCell ref="H75:I75"/>
    <mergeCell ref="E86:J86"/>
    <mergeCell ref="H89:I89"/>
    <mergeCell ref="E100:J100"/>
    <mergeCell ref="H103:I103"/>
    <mergeCell ref="E114:J114"/>
    <mergeCell ref="H117:I117"/>
    <mergeCell ref="E128:J128"/>
    <mergeCell ref="H131:I131"/>
    <mergeCell ref="E142:J142"/>
    <mergeCell ref="H145:I145"/>
    <mergeCell ref="E156:J156"/>
    <mergeCell ref="H159:I159"/>
    <mergeCell ref="E170:J170"/>
    <mergeCell ref="H173:I173"/>
    <mergeCell ref="E184:J184"/>
    <mergeCell ref="H187:I187"/>
    <mergeCell ref="E198:J198"/>
    <mergeCell ref="H201:I201"/>
    <mergeCell ref="E212:J212"/>
    <mergeCell ref="H215:I215"/>
    <mergeCell ref="E226:J226"/>
    <mergeCell ref="H229:I229"/>
    <mergeCell ref="E240:J240"/>
    <mergeCell ref="H243:I243"/>
    <mergeCell ref="E254:J254"/>
    <mergeCell ref="H257:I257"/>
    <mergeCell ref="E268:J268"/>
    <mergeCell ref="H271:I271"/>
    <mergeCell ref="E282:J282"/>
    <mergeCell ref="H285:I285"/>
    <mergeCell ref="E296:J296"/>
    <mergeCell ref="H299:I299"/>
    <mergeCell ref="E310:J310"/>
    <mergeCell ref="H313:I313"/>
    <mergeCell ref="E324:J324"/>
    <mergeCell ref="H327:I327"/>
    <mergeCell ref="E338:J338"/>
    <mergeCell ref="H341:I341"/>
    <mergeCell ref="E352:J352"/>
    <mergeCell ref="H355:I355"/>
    <mergeCell ref="E366:J366"/>
    <mergeCell ref="H369:I369"/>
    <mergeCell ref="E380:J380"/>
    <mergeCell ref="H383:I383"/>
    <mergeCell ref="E394:J394"/>
    <mergeCell ref="H397:I397"/>
    <mergeCell ref="E408:J408"/>
    <mergeCell ref="H411:I411"/>
    <mergeCell ref="E422:J422"/>
    <mergeCell ref="H425:I425"/>
    <mergeCell ref="E436:J436"/>
    <mergeCell ref="H439:I439"/>
    <mergeCell ref="E450:J450"/>
    <mergeCell ref="H453:I453"/>
    <mergeCell ref="E464:J464"/>
    <mergeCell ref="H467:I467"/>
    <mergeCell ref="E478:J478"/>
    <mergeCell ref="H481:I481"/>
    <mergeCell ref="E492:J492"/>
    <mergeCell ref="H495:I495"/>
    <mergeCell ref="E506:J506"/>
    <mergeCell ref="H509:I509"/>
    <mergeCell ref="E520:J520"/>
    <mergeCell ref="H523:I523"/>
    <mergeCell ref="E534:J534"/>
    <mergeCell ref="H537:I537"/>
    <mergeCell ref="E548:J548"/>
    <mergeCell ref="H551:I551"/>
  </mergeCells>
  <phoneticPr fontId="26"/>
  <pageMargins left="0.39370078740157483" right="0.39370078740157483" top="0.39370078740157483" bottom="0.27559055118110237" header="0.51181102362204722" footer="0.51181102362204722"/>
  <pageSetup paperSize="9" scale="63" fitToWidth="1" fitToHeight="0" orientation="portrait" usePrinterDefaults="1" r:id="rId1"/>
  <headerFooter alignWithMargins="0"/>
  <rowBreaks count="1" manualBreakCount="1">
    <brk id="84"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BA143"/>
  <sheetViews>
    <sheetView showGridLines="0" view="pageBreakPreview" zoomScale="80" zoomScaleSheetLayoutView="80" workbookViewId="0">
      <selection activeCell="F9" sqref="F9:G9"/>
    </sheetView>
  </sheetViews>
  <sheetFormatPr defaultRowHeight="13.2"/>
  <cols>
    <col min="1" max="1" width="6.19921875" style="73" customWidth="1"/>
    <col min="2" max="2" width="16.5" style="73" customWidth="1"/>
    <col min="3" max="3" width="4.69921875" style="73" customWidth="1"/>
    <col min="4" max="4" width="3.8984375" style="73" customWidth="1"/>
    <col min="5" max="5" width="4.69921875" style="73" customWidth="1"/>
    <col min="6" max="6" width="7.8984375" style="73" customWidth="1"/>
    <col min="7" max="7" width="5.5" style="73" customWidth="1"/>
    <col min="8" max="9" width="5.5" style="73" hidden="1" customWidth="1"/>
    <col min="10" max="11" width="10" style="73" hidden="1" customWidth="1"/>
    <col min="12" max="13" width="5.19921875" style="73" customWidth="1"/>
    <col min="14" max="14" width="4.19921875" style="73" customWidth="1"/>
    <col min="15" max="17" width="3.8984375" style="73" customWidth="1"/>
    <col min="18" max="18" width="3.59765625" style="73" customWidth="1"/>
    <col min="19" max="19" width="2.59765625" style="73" customWidth="1"/>
    <col min="20" max="20" width="5" style="73" customWidth="1"/>
    <col min="21" max="21" width="2.59765625" style="73" customWidth="1"/>
    <col min="22" max="22" width="5.09765625" style="73" customWidth="1"/>
    <col min="23" max="23" width="8.19921875" style="73" bestFit="1" customWidth="1"/>
    <col min="24" max="27" width="3" style="73" customWidth="1"/>
    <col min="28" max="30" width="2.59765625" style="73" customWidth="1"/>
    <col min="31" max="32" width="5" style="73" customWidth="1"/>
    <col min="33" max="34" width="2.8984375" style="73" customWidth="1"/>
    <col min="35" max="38" width="2.5" style="73" customWidth="1"/>
    <col min="39" max="40" width="5.19921875" style="73" customWidth="1"/>
    <col min="41" max="41" width="10.3984375" style="812" customWidth="1"/>
    <col min="42" max="43" width="10.3984375" style="812" hidden="1" customWidth="1"/>
    <col min="44" max="44" width="15.09765625" style="73" customWidth="1"/>
    <col min="45" max="46" width="1.59765625" style="73" customWidth="1"/>
    <col min="47" max="47" width="21.19921875" style="73" bestFit="1" customWidth="1"/>
    <col min="48" max="48" width="13.69921875" style="73" customWidth="1"/>
    <col min="49" max="49" width="4" style="73" customWidth="1"/>
    <col min="50" max="50" width="9" style="73" customWidth="1"/>
    <col min="51" max="51" width="9" style="813" customWidth="1"/>
    <col min="52" max="16342" width="9" style="73" customWidth="1"/>
    <col min="16343" max="16384" width="8.796875" style="73" customWidth="1"/>
  </cols>
  <sheetData>
    <row r="1" spans="1:53" s="814" customFormat="1" ht="28.8" customHeight="1">
      <c r="A1" s="817" t="s">
        <v>697</v>
      </c>
      <c r="B1" s="835">
        <f>'2（収支報告書)'!A9</f>
        <v>7</v>
      </c>
      <c r="C1" s="818" t="s">
        <v>389</v>
      </c>
      <c r="D1" s="818"/>
      <c r="E1" s="818"/>
      <c r="F1" s="818"/>
      <c r="G1" s="818"/>
      <c r="H1" s="818"/>
      <c r="I1" s="818"/>
      <c r="J1" s="818"/>
      <c r="K1" s="818"/>
      <c r="L1" s="818"/>
      <c r="M1" s="818"/>
      <c r="N1" s="818"/>
      <c r="O1" s="818"/>
      <c r="P1" s="818"/>
      <c r="Q1" s="818"/>
      <c r="R1" s="818"/>
      <c r="S1" s="818"/>
      <c r="T1" s="818"/>
      <c r="U1" s="818"/>
      <c r="V1" s="818"/>
      <c r="W1" s="818"/>
      <c r="X1" s="818"/>
      <c r="Y1" s="818"/>
      <c r="Z1" s="818"/>
      <c r="AA1" s="818"/>
      <c r="AB1" s="818"/>
      <c r="AC1" s="818"/>
      <c r="AD1" s="818"/>
      <c r="AE1" s="818"/>
      <c r="AF1" s="818"/>
      <c r="AG1" s="818"/>
      <c r="AH1" s="818"/>
      <c r="AI1" s="818"/>
      <c r="AJ1" s="818"/>
      <c r="AK1" s="818"/>
      <c r="AL1" s="818"/>
      <c r="AM1" s="818"/>
      <c r="AN1" s="818"/>
      <c r="AO1" s="988"/>
      <c r="AP1" s="988"/>
      <c r="AQ1" s="988"/>
      <c r="AR1" s="818"/>
      <c r="AS1" s="818"/>
      <c r="AY1" s="1021"/>
    </row>
    <row r="2" spans="1:53" s="711" customFormat="1" ht="28.8" customHeight="1">
      <c r="A2" s="818" t="s">
        <v>698</v>
      </c>
      <c r="B2" s="836"/>
      <c r="O2" s="936" t="s">
        <v>145</v>
      </c>
      <c r="P2" s="936"/>
      <c r="Q2" s="951">
        <f>'2（収支報告書)'!B1</f>
        <v>0</v>
      </c>
      <c r="R2" s="951"/>
      <c r="S2" s="963"/>
      <c r="T2" s="964" t="s">
        <v>243</v>
      </c>
      <c r="U2" s="971"/>
      <c r="V2" s="978" t="str">
        <f>IF('2（収支報告書)'!E6="","",'2（収支報告書)'!E6)</f>
        <v/>
      </c>
      <c r="W2" s="978"/>
      <c r="X2" s="978"/>
      <c r="Y2" s="978"/>
      <c r="Z2" s="978"/>
      <c r="AI2" s="984"/>
      <c r="AM2" s="986"/>
      <c r="AO2" s="836"/>
      <c r="AP2" s="836"/>
      <c r="AQ2" s="836"/>
      <c r="AT2" s="1004"/>
      <c r="AU2" s="1006" t="s">
        <v>268</v>
      </c>
      <c r="AX2" s="1012" t="s">
        <v>496</v>
      </c>
      <c r="AY2" s="1022" t="s">
        <v>672</v>
      </c>
      <c r="AZ2" s="1012" t="s">
        <v>496</v>
      </c>
      <c r="BA2" s="1022" t="s">
        <v>672</v>
      </c>
    </row>
    <row r="3" spans="1:53" s="711" customFormat="1" ht="7.8" customHeight="1">
      <c r="A3" s="818"/>
      <c r="B3" s="836"/>
      <c r="R3" s="82"/>
      <c r="AI3" s="985"/>
      <c r="AM3" s="987"/>
      <c r="AO3" s="836"/>
      <c r="AP3" s="836"/>
      <c r="AQ3" s="836"/>
      <c r="AT3" s="1004"/>
      <c r="AU3" s="1006"/>
      <c r="AX3" s="1013"/>
      <c r="AY3" s="1023"/>
      <c r="AZ3" s="1013"/>
      <c r="BA3" s="1023"/>
    </row>
    <row r="4" spans="1:53" ht="18.75" customHeight="1">
      <c r="A4" s="819" t="s">
        <v>238</v>
      </c>
      <c r="B4" s="215"/>
      <c r="C4" s="851"/>
      <c r="D4" s="867" t="s">
        <v>542</v>
      </c>
      <c r="E4" s="881"/>
      <c r="F4" s="867" t="s">
        <v>669</v>
      </c>
      <c r="G4" s="881"/>
      <c r="H4" s="909"/>
      <c r="I4" s="909"/>
      <c r="J4" s="909"/>
      <c r="K4" s="909"/>
      <c r="L4" s="923" t="s">
        <v>105</v>
      </c>
      <c r="M4" s="923"/>
      <c r="N4" s="923"/>
      <c r="O4" s="923" t="s">
        <v>569</v>
      </c>
      <c r="P4" s="923"/>
      <c r="Q4" s="923"/>
      <c r="R4" s="923" t="s">
        <v>671</v>
      </c>
      <c r="S4" s="923"/>
      <c r="T4" s="965" t="s">
        <v>496</v>
      </c>
      <c r="U4" s="923" t="s">
        <v>672</v>
      </c>
      <c r="V4" s="923"/>
      <c r="W4" s="979" t="s">
        <v>231</v>
      </c>
      <c r="X4" s="923" t="s">
        <v>222</v>
      </c>
      <c r="Y4" s="923"/>
      <c r="Z4" s="923"/>
      <c r="AA4" s="923"/>
      <c r="AB4" s="923" t="s">
        <v>211</v>
      </c>
      <c r="AC4" s="923"/>
      <c r="AD4" s="923"/>
      <c r="AE4" s="923" t="s">
        <v>391</v>
      </c>
      <c r="AF4" s="923"/>
      <c r="AG4" s="923" t="s">
        <v>674</v>
      </c>
      <c r="AH4" s="923"/>
      <c r="AI4" s="923" t="s">
        <v>675</v>
      </c>
      <c r="AJ4" s="923"/>
      <c r="AK4" s="923"/>
      <c r="AL4" s="923"/>
      <c r="AM4" s="923" t="s">
        <v>351</v>
      </c>
      <c r="AN4" s="923"/>
      <c r="AO4" s="989" t="s">
        <v>645</v>
      </c>
      <c r="AP4" s="995"/>
      <c r="AQ4" s="995"/>
      <c r="AR4" s="1000" t="s">
        <v>676</v>
      </c>
      <c r="AS4" s="197"/>
      <c r="AT4" s="813"/>
      <c r="AU4" s="1007">
        <v>39173</v>
      </c>
      <c r="AV4" s="73" t="s">
        <v>223</v>
      </c>
      <c r="AX4" s="1014">
        <v>1</v>
      </c>
      <c r="AY4" s="1024">
        <v>1</v>
      </c>
      <c r="AZ4" s="145">
        <v>1</v>
      </c>
      <c r="BA4" s="1037">
        <v>1</v>
      </c>
    </row>
    <row r="5" spans="1:53" ht="18.75" customHeight="1">
      <c r="A5" s="820"/>
      <c r="B5" s="837"/>
      <c r="C5" s="852"/>
      <c r="D5" s="868"/>
      <c r="E5" s="882"/>
      <c r="F5" s="868"/>
      <c r="G5" s="882"/>
      <c r="H5" s="910"/>
      <c r="I5" s="910"/>
      <c r="J5" s="910"/>
      <c r="K5" s="910"/>
      <c r="L5" s="923"/>
      <c r="M5" s="923"/>
      <c r="N5" s="923"/>
      <c r="O5" s="923"/>
      <c r="P5" s="923"/>
      <c r="Q5" s="923"/>
      <c r="R5" s="923"/>
      <c r="S5" s="923"/>
      <c r="T5" s="966"/>
      <c r="U5" s="923"/>
      <c r="V5" s="923"/>
      <c r="W5" s="979"/>
      <c r="X5" s="923"/>
      <c r="Y5" s="923"/>
      <c r="Z5" s="923"/>
      <c r="AA5" s="923"/>
      <c r="AB5" s="923"/>
      <c r="AC5" s="923"/>
      <c r="AD5" s="923"/>
      <c r="AE5" s="923"/>
      <c r="AF5" s="923"/>
      <c r="AG5" s="923"/>
      <c r="AH5" s="923"/>
      <c r="AI5" s="923"/>
      <c r="AJ5" s="923"/>
      <c r="AK5" s="923"/>
      <c r="AL5" s="923"/>
      <c r="AM5" s="923"/>
      <c r="AN5" s="923"/>
      <c r="AO5" s="990"/>
      <c r="AP5" s="996"/>
      <c r="AQ5" s="996"/>
      <c r="AR5" s="845"/>
      <c r="AS5" s="197"/>
      <c r="AT5" s="813"/>
      <c r="AU5" s="1008">
        <v>46023</v>
      </c>
      <c r="AV5" s="1009">
        <f>YEAR(AU5)</f>
        <v>2026</v>
      </c>
      <c r="AX5" s="1015">
        <v>2</v>
      </c>
      <c r="AY5" s="1025">
        <v>0.5</v>
      </c>
      <c r="AZ5" s="1032">
        <v>2</v>
      </c>
      <c r="BA5" s="1038">
        <v>0.5</v>
      </c>
    </row>
    <row r="6" spans="1:53" ht="26.25" customHeight="1">
      <c r="A6" s="821"/>
      <c r="B6" s="838"/>
      <c r="C6" s="853"/>
      <c r="D6" s="869"/>
      <c r="E6" s="883"/>
      <c r="F6" s="889"/>
      <c r="G6" s="883"/>
      <c r="H6" s="911"/>
      <c r="I6" s="911"/>
      <c r="J6" s="911"/>
      <c r="K6" s="911"/>
      <c r="L6" s="923"/>
      <c r="M6" s="923"/>
      <c r="N6" s="923"/>
      <c r="O6" s="923"/>
      <c r="P6" s="923"/>
      <c r="Q6" s="923"/>
      <c r="R6" s="923"/>
      <c r="S6" s="923"/>
      <c r="T6" s="967"/>
      <c r="U6" s="923"/>
      <c r="V6" s="923"/>
      <c r="W6" s="979"/>
      <c r="X6" s="923"/>
      <c r="Y6" s="923"/>
      <c r="Z6" s="923"/>
      <c r="AA6" s="923"/>
      <c r="AB6" s="923"/>
      <c r="AC6" s="923"/>
      <c r="AD6" s="923"/>
      <c r="AE6" s="923"/>
      <c r="AF6" s="923"/>
      <c r="AG6" s="923"/>
      <c r="AH6" s="923"/>
      <c r="AI6" s="923"/>
      <c r="AJ6" s="923"/>
      <c r="AK6" s="923"/>
      <c r="AL6" s="923"/>
      <c r="AM6" s="923"/>
      <c r="AN6" s="923"/>
      <c r="AO6" s="991"/>
      <c r="AP6" s="997"/>
      <c r="AQ6" s="997"/>
      <c r="AR6" s="1001"/>
      <c r="AS6" s="197"/>
      <c r="AT6" s="813"/>
      <c r="AU6" s="813"/>
      <c r="AV6" s="1010">
        <f>MONTH(AU5)</f>
        <v>1</v>
      </c>
      <c r="AX6" s="1015">
        <v>3</v>
      </c>
      <c r="AY6" s="1025">
        <v>0.33300000000000002</v>
      </c>
      <c r="AZ6" s="1032">
        <v>3</v>
      </c>
      <c r="BA6" s="1038">
        <v>0.33400000000000002</v>
      </c>
    </row>
    <row r="7" spans="1:53" ht="38.25" customHeight="1">
      <c r="A7" s="822"/>
      <c r="B7" s="839"/>
      <c r="C7" s="854"/>
      <c r="D7" s="822"/>
      <c r="E7" s="854"/>
      <c r="F7" s="890"/>
      <c r="G7" s="900"/>
      <c r="H7" s="912"/>
      <c r="I7" s="912"/>
      <c r="J7" s="912"/>
      <c r="K7" s="922"/>
      <c r="L7" s="924"/>
      <c r="M7" s="924"/>
      <c r="N7" s="924"/>
      <c r="O7" s="937" t="str">
        <f t="shared" ref="O7:O14" si="0">IF(OR(F7="",L7=""),"",IF(F7&lt;$AU$4,L7*0.9,L7))</f>
        <v/>
      </c>
      <c r="P7" s="937"/>
      <c r="Q7" s="937"/>
      <c r="R7" s="959" t="s">
        <v>326</v>
      </c>
      <c r="S7" s="959"/>
      <c r="T7" s="968" t="str">
        <f t="shared" ref="T7:T14" si="1">IF(ISERROR(VLOOKUP(A7,$B$65:$G$143,4,0)),"",VLOOKUP(A7,$B$65:$G$143,4,FALSE))</f>
        <v/>
      </c>
      <c r="U7" s="972" t="str">
        <f>IF(F7="","",IF(F7&lt;$AU$4,LOOKUP(T7,AX4:AX50,AY4:AY50),LOOKUP(T7,AZ4:AZ50,BA4:BA50)))</f>
        <v/>
      </c>
      <c r="V7" s="972"/>
      <c r="W7" s="980">
        <f t="shared" ref="W7:W14" si="2">IF(AV$5-H7=8,(I7-1)/12,IF(AV$5-H7&gt;8,0,IF(H7=AV$5-1,(13-I7)/12,12/12)))</f>
        <v>0</v>
      </c>
      <c r="X7" s="937" t="str">
        <f t="shared" ref="X7:X14" si="3">IF(O7="","",ROUNDUP(O7*U7*W7,0))</f>
        <v/>
      </c>
      <c r="Y7" s="937"/>
      <c r="Z7" s="937"/>
      <c r="AA7" s="937"/>
      <c r="AB7" s="981">
        <v>0</v>
      </c>
      <c r="AC7" s="981"/>
      <c r="AD7" s="981"/>
      <c r="AE7" s="937" t="str">
        <f t="shared" ref="AE7:AE14" si="4">IF(X7="","",X7+AB7)</f>
        <v/>
      </c>
      <c r="AF7" s="937"/>
      <c r="AG7" s="983"/>
      <c r="AH7" s="983"/>
      <c r="AI7" s="937" t="str">
        <f t="shared" ref="AI7:AI14" si="5">IF(AE7&gt;AO7,AO7-1,IF(AE7="","",AE7*AG7))</f>
        <v/>
      </c>
      <c r="AJ7" s="937"/>
      <c r="AK7" s="937"/>
      <c r="AL7" s="937"/>
      <c r="AM7" s="982" t="str">
        <f t="shared" ref="AM7:AM14" si="6">IF(O7="","",IF(AI7&gt;AO7,1,IF(AO7="",O7-AI7,AO7-AI7)))</f>
        <v/>
      </c>
      <c r="AN7" s="982"/>
      <c r="AO7" s="937" t="str">
        <f t="shared" ref="AO7:AO14" si="7">IF(O7="","",IF(AV$5-H7&gt;8,1,IF(AV$5-H7&gt;1,O7-AP7-AQ7,"")))</f>
        <v/>
      </c>
      <c r="AP7" s="937" t="e">
        <f t="shared" ref="AP7:AP14" si="8">IF(AV$5-H7&gt;8,O7-1,IF(AV$5-H7&gt;1,(AV$5-H7-2)*ROUNDUP(O7*U7,0),0))</f>
        <v>#VALUE!</v>
      </c>
      <c r="AQ7" s="937">
        <f t="shared" ref="AQ7:AQ14" si="9">IF(I7&gt;1,ROUNDUP((13-I7)/12*O7*U7,0),0)</f>
        <v>0</v>
      </c>
      <c r="AR7" s="1002"/>
      <c r="AS7" s="1003"/>
      <c r="AT7" s="813"/>
      <c r="AU7" s="813"/>
      <c r="AV7" s="1011">
        <f>DAY(AU5)</f>
        <v>1</v>
      </c>
      <c r="AX7" s="1015">
        <v>4</v>
      </c>
      <c r="AY7" s="1025">
        <v>0.25</v>
      </c>
      <c r="AZ7" s="1032">
        <v>4</v>
      </c>
      <c r="BA7" s="1038">
        <v>0.25</v>
      </c>
    </row>
    <row r="8" spans="1:53" ht="38.25" customHeight="1">
      <c r="A8" s="822"/>
      <c r="B8" s="839"/>
      <c r="C8" s="854"/>
      <c r="D8" s="822"/>
      <c r="E8" s="854"/>
      <c r="F8" s="890"/>
      <c r="G8" s="900"/>
      <c r="H8" s="912"/>
      <c r="I8" s="912"/>
      <c r="J8" s="912"/>
      <c r="K8" s="922"/>
      <c r="L8" s="924"/>
      <c r="M8" s="924"/>
      <c r="N8" s="924"/>
      <c r="O8" s="937" t="str">
        <f t="shared" si="0"/>
        <v/>
      </c>
      <c r="P8" s="937"/>
      <c r="Q8" s="937"/>
      <c r="R8" s="959" t="s">
        <v>326</v>
      </c>
      <c r="S8" s="959"/>
      <c r="T8" s="968" t="str">
        <f t="shared" si="1"/>
        <v/>
      </c>
      <c r="U8" s="972" t="str">
        <f>IF(F8="","",IF(F8&lt;$AU$4,LOOKUP(T8,AX4:AX50,AY4:AY50),LOOKUP(T8,AZ4:AZ50,BA4:BA50)))</f>
        <v/>
      </c>
      <c r="V8" s="972"/>
      <c r="W8" s="980">
        <f t="shared" si="2"/>
        <v>0</v>
      </c>
      <c r="X8" s="937" t="str">
        <f t="shared" si="3"/>
        <v/>
      </c>
      <c r="Y8" s="937"/>
      <c r="Z8" s="937"/>
      <c r="AA8" s="937"/>
      <c r="AB8" s="981">
        <v>0</v>
      </c>
      <c r="AC8" s="981"/>
      <c r="AD8" s="981"/>
      <c r="AE8" s="937" t="str">
        <f t="shared" si="4"/>
        <v/>
      </c>
      <c r="AF8" s="937"/>
      <c r="AG8" s="983"/>
      <c r="AH8" s="983"/>
      <c r="AI8" s="937" t="str">
        <f t="shared" si="5"/>
        <v/>
      </c>
      <c r="AJ8" s="937"/>
      <c r="AK8" s="937"/>
      <c r="AL8" s="937"/>
      <c r="AM8" s="982" t="str">
        <f t="shared" si="6"/>
        <v/>
      </c>
      <c r="AN8" s="982"/>
      <c r="AO8" s="937" t="str">
        <f t="shared" si="7"/>
        <v/>
      </c>
      <c r="AP8" s="937" t="e">
        <f t="shared" si="8"/>
        <v>#VALUE!</v>
      </c>
      <c r="AQ8" s="937">
        <f t="shared" si="9"/>
        <v>0</v>
      </c>
      <c r="AR8" s="1002"/>
      <c r="AS8" s="1003"/>
      <c r="AT8" s="813"/>
      <c r="AU8" s="813"/>
      <c r="AX8" s="1016">
        <v>5</v>
      </c>
      <c r="AY8" s="1026">
        <v>0.2</v>
      </c>
      <c r="AZ8" s="1033">
        <v>5</v>
      </c>
      <c r="BA8" s="1039">
        <v>0.2</v>
      </c>
    </row>
    <row r="9" spans="1:53" ht="38.25" customHeight="1">
      <c r="A9" s="822"/>
      <c r="B9" s="839"/>
      <c r="C9" s="854"/>
      <c r="D9" s="822"/>
      <c r="E9" s="854"/>
      <c r="F9" s="890"/>
      <c r="G9" s="900"/>
      <c r="H9" s="912"/>
      <c r="I9" s="912"/>
      <c r="J9" s="912"/>
      <c r="K9" s="922"/>
      <c r="L9" s="924"/>
      <c r="M9" s="924"/>
      <c r="N9" s="924"/>
      <c r="O9" s="937" t="str">
        <f t="shared" si="0"/>
        <v/>
      </c>
      <c r="P9" s="937"/>
      <c r="Q9" s="937"/>
      <c r="R9" s="959" t="s">
        <v>326</v>
      </c>
      <c r="S9" s="959"/>
      <c r="T9" s="968" t="str">
        <f t="shared" si="1"/>
        <v/>
      </c>
      <c r="U9" s="972" t="str">
        <f>IF(F9="","",IF(F9&lt;$AU$4,LOOKUP(T9,AX4:AX50,AY4:AY50),LOOKUP(T9,AZ4:AZ50,BA4:BA50)))</f>
        <v/>
      </c>
      <c r="V9" s="972"/>
      <c r="W9" s="980">
        <f t="shared" si="2"/>
        <v>0</v>
      </c>
      <c r="X9" s="937" t="str">
        <f t="shared" si="3"/>
        <v/>
      </c>
      <c r="Y9" s="937"/>
      <c r="Z9" s="937"/>
      <c r="AA9" s="937"/>
      <c r="AB9" s="981">
        <v>0</v>
      </c>
      <c r="AC9" s="981"/>
      <c r="AD9" s="981"/>
      <c r="AE9" s="937" t="str">
        <f t="shared" si="4"/>
        <v/>
      </c>
      <c r="AF9" s="937"/>
      <c r="AG9" s="983"/>
      <c r="AH9" s="983"/>
      <c r="AI9" s="937" t="str">
        <f t="shared" si="5"/>
        <v/>
      </c>
      <c r="AJ9" s="937"/>
      <c r="AK9" s="937"/>
      <c r="AL9" s="937"/>
      <c r="AM9" s="982" t="str">
        <f t="shared" si="6"/>
        <v/>
      </c>
      <c r="AN9" s="982"/>
      <c r="AO9" s="937" t="str">
        <f t="shared" si="7"/>
        <v/>
      </c>
      <c r="AP9" s="937" t="e">
        <f t="shared" si="8"/>
        <v>#VALUE!</v>
      </c>
      <c r="AQ9" s="937">
        <f t="shared" si="9"/>
        <v>0</v>
      </c>
      <c r="AR9" s="1002"/>
      <c r="AS9" s="1003"/>
      <c r="AT9" s="813"/>
      <c r="AU9" s="813"/>
      <c r="AX9" s="1014">
        <v>6</v>
      </c>
      <c r="AY9" s="1024">
        <v>0.16600000000000001</v>
      </c>
      <c r="AZ9" s="145">
        <v>6</v>
      </c>
      <c r="BA9" s="1037">
        <v>0.16700000000000001</v>
      </c>
    </row>
    <row r="10" spans="1:53" ht="38.25" customHeight="1">
      <c r="A10" s="822"/>
      <c r="B10" s="839"/>
      <c r="C10" s="854"/>
      <c r="D10" s="822"/>
      <c r="E10" s="854"/>
      <c r="F10" s="890"/>
      <c r="G10" s="900"/>
      <c r="H10" s="912"/>
      <c r="I10" s="912"/>
      <c r="J10" s="912"/>
      <c r="K10" s="922"/>
      <c r="L10" s="924"/>
      <c r="M10" s="924"/>
      <c r="N10" s="924"/>
      <c r="O10" s="937" t="str">
        <f t="shared" si="0"/>
        <v/>
      </c>
      <c r="P10" s="937"/>
      <c r="Q10" s="937"/>
      <c r="R10" s="959" t="s">
        <v>326</v>
      </c>
      <c r="S10" s="959"/>
      <c r="T10" s="968" t="str">
        <f t="shared" si="1"/>
        <v/>
      </c>
      <c r="U10" s="972" t="str">
        <f>IF(F10="","",IF(F10&lt;$AU$4,LOOKUP(T10,AX4:AX50,AY4:AY50),LOOKUP(T10,AZ4:AZ50,BA4:BA50)))</f>
        <v/>
      </c>
      <c r="V10" s="972"/>
      <c r="W10" s="980">
        <f t="shared" si="2"/>
        <v>0</v>
      </c>
      <c r="X10" s="937" t="str">
        <f t="shared" si="3"/>
        <v/>
      </c>
      <c r="Y10" s="937"/>
      <c r="Z10" s="937"/>
      <c r="AA10" s="937"/>
      <c r="AB10" s="981">
        <v>0</v>
      </c>
      <c r="AC10" s="981"/>
      <c r="AD10" s="981"/>
      <c r="AE10" s="937" t="str">
        <f t="shared" si="4"/>
        <v/>
      </c>
      <c r="AF10" s="937"/>
      <c r="AG10" s="983"/>
      <c r="AH10" s="983"/>
      <c r="AI10" s="937" t="str">
        <f t="shared" si="5"/>
        <v/>
      </c>
      <c r="AJ10" s="937"/>
      <c r="AK10" s="937"/>
      <c r="AL10" s="937"/>
      <c r="AM10" s="982" t="str">
        <f t="shared" si="6"/>
        <v/>
      </c>
      <c r="AN10" s="982"/>
      <c r="AO10" s="937" t="str">
        <f t="shared" si="7"/>
        <v/>
      </c>
      <c r="AP10" s="937" t="e">
        <f t="shared" si="8"/>
        <v>#VALUE!</v>
      </c>
      <c r="AQ10" s="937">
        <f t="shared" si="9"/>
        <v>0</v>
      </c>
      <c r="AR10" s="1002"/>
      <c r="AS10" s="1003"/>
      <c r="AT10" s="813"/>
      <c r="AU10" s="813"/>
      <c r="AX10" s="1015">
        <v>7</v>
      </c>
      <c r="AY10" s="1025">
        <v>0.14199999999999999</v>
      </c>
      <c r="AZ10" s="1032">
        <v>7</v>
      </c>
      <c r="BA10" s="1038">
        <v>0.14299999999999999</v>
      </c>
    </row>
    <row r="11" spans="1:53" ht="38.25" customHeight="1">
      <c r="A11" s="822"/>
      <c r="B11" s="839"/>
      <c r="C11" s="854"/>
      <c r="D11" s="822"/>
      <c r="E11" s="854"/>
      <c r="F11" s="890"/>
      <c r="G11" s="900"/>
      <c r="H11" s="912"/>
      <c r="I11" s="912"/>
      <c r="J11" s="912"/>
      <c r="K11" s="922"/>
      <c r="L11" s="924"/>
      <c r="M11" s="924"/>
      <c r="N11" s="924"/>
      <c r="O11" s="937" t="str">
        <f t="shared" si="0"/>
        <v/>
      </c>
      <c r="P11" s="937"/>
      <c r="Q11" s="937"/>
      <c r="R11" s="959" t="s">
        <v>326</v>
      </c>
      <c r="S11" s="959"/>
      <c r="T11" s="968" t="str">
        <f t="shared" si="1"/>
        <v/>
      </c>
      <c r="U11" s="972" t="str">
        <f>IF(F11="","",IF(F11&lt;$AU$4,LOOKUP(T11,AX4:AX50,AY4:AY50),LOOKUP(T11,AZ4:AZ50,BA4:BA50)))</f>
        <v/>
      </c>
      <c r="V11" s="972"/>
      <c r="W11" s="980">
        <f t="shared" si="2"/>
        <v>0</v>
      </c>
      <c r="X11" s="937" t="str">
        <f t="shared" si="3"/>
        <v/>
      </c>
      <c r="Y11" s="937"/>
      <c r="Z11" s="937"/>
      <c r="AA11" s="937"/>
      <c r="AB11" s="981">
        <v>0</v>
      </c>
      <c r="AC11" s="981"/>
      <c r="AD11" s="981"/>
      <c r="AE11" s="937" t="str">
        <f t="shared" si="4"/>
        <v/>
      </c>
      <c r="AF11" s="937"/>
      <c r="AG11" s="983"/>
      <c r="AH11" s="983"/>
      <c r="AI11" s="937" t="str">
        <f t="shared" si="5"/>
        <v/>
      </c>
      <c r="AJ11" s="937"/>
      <c r="AK11" s="937"/>
      <c r="AL11" s="937"/>
      <c r="AM11" s="982" t="str">
        <f t="shared" si="6"/>
        <v/>
      </c>
      <c r="AN11" s="982"/>
      <c r="AO11" s="937" t="str">
        <f t="shared" si="7"/>
        <v/>
      </c>
      <c r="AP11" s="937" t="e">
        <f t="shared" si="8"/>
        <v>#VALUE!</v>
      </c>
      <c r="AQ11" s="937">
        <f t="shared" si="9"/>
        <v>0</v>
      </c>
      <c r="AR11" s="1002"/>
      <c r="AS11" s="1003"/>
      <c r="AT11" s="813"/>
      <c r="AU11" s="813"/>
      <c r="AX11" s="1015">
        <v>8</v>
      </c>
      <c r="AY11" s="1025">
        <v>0.125</v>
      </c>
      <c r="AZ11" s="1032">
        <v>8</v>
      </c>
      <c r="BA11" s="1038">
        <v>0.125</v>
      </c>
    </row>
    <row r="12" spans="1:53" ht="38.25" customHeight="1">
      <c r="A12" s="822"/>
      <c r="B12" s="839"/>
      <c r="C12" s="854"/>
      <c r="D12" s="822"/>
      <c r="E12" s="854"/>
      <c r="F12" s="890"/>
      <c r="G12" s="900"/>
      <c r="H12" s="912"/>
      <c r="I12" s="912"/>
      <c r="J12" s="912"/>
      <c r="K12" s="922"/>
      <c r="L12" s="924"/>
      <c r="M12" s="924"/>
      <c r="N12" s="924"/>
      <c r="O12" s="937" t="str">
        <f t="shared" si="0"/>
        <v/>
      </c>
      <c r="P12" s="937"/>
      <c r="Q12" s="937"/>
      <c r="R12" s="959" t="s">
        <v>326</v>
      </c>
      <c r="S12" s="959"/>
      <c r="T12" s="968" t="str">
        <f t="shared" si="1"/>
        <v/>
      </c>
      <c r="U12" s="972" t="str">
        <f>IF(F12="","",IF(F12&lt;$AU$4,LOOKUP(T12,AX4:AX50,AY4:AY50),LOOKUP(T12,AZ4:AZ50,BA4:BA50)))</f>
        <v/>
      </c>
      <c r="V12" s="972"/>
      <c r="W12" s="980">
        <f t="shared" si="2"/>
        <v>0</v>
      </c>
      <c r="X12" s="937" t="str">
        <f t="shared" si="3"/>
        <v/>
      </c>
      <c r="Y12" s="937"/>
      <c r="Z12" s="937"/>
      <c r="AA12" s="937"/>
      <c r="AB12" s="981">
        <v>0</v>
      </c>
      <c r="AC12" s="981"/>
      <c r="AD12" s="981"/>
      <c r="AE12" s="937" t="str">
        <f t="shared" si="4"/>
        <v/>
      </c>
      <c r="AF12" s="937"/>
      <c r="AG12" s="983"/>
      <c r="AH12" s="983"/>
      <c r="AI12" s="937" t="str">
        <f t="shared" si="5"/>
        <v/>
      </c>
      <c r="AJ12" s="937"/>
      <c r="AK12" s="937"/>
      <c r="AL12" s="937"/>
      <c r="AM12" s="982" t="str">
        <f t="shared" si="6"/>
        <v/>
      </c>
      <c r="AN12" s="982"/>
      <c r="AO12" s="937" t="str">
        <f t="shared" si="7"/>
        <v/>
      </c>
      <c r="AP12" s="937" t="e">
        <f t="shared" si="8"/>
        <v>#VALUE!</v>
      </c>
      <c r="AQ12" s="937">
        <f t="shared" si="9"/>
        <v>0</v>
      </c>
      <c r="AR12" s="1002"/>
      <c r="AS12" s="1003"/>
      <c r="AT12" s="813"/>
      <c r="AU12" s="813"/>
      <c r="AX12" s="1015">
        <v>9</v>
      </c>
      <c r="AY12" s="1025">
        <v>0.111</v>
      </c>
      <c r="AZ12" s="1032">
        <v>9</v>
      </c>
      <c r="BA12" s="1038">
        <v>0.112</v>
      </c>
    </row>
    <row r="13" spans="1:53" ht="38.25" customHeight="1">
      <c r="A13" s="822"/>
      <c r="B13" s="839"/>
      <c r="C13" s="854"/>
      <c r="D13" s="822"/>
      <c r="E13" s="854"/>
      <c r="F13" s="890"/>
      <c r="G13" s="900"/>
      <c r="H13" s="912"/>
      <c r="I13" s="912"/>
      <c r="J13" s="912"/>
      <c r="K13" s="922"/>
      <c r="L13" s="924"/>
      <c r="M13" s="924"/>
      <c r="N13" s="924"/>
      <c r="O13" s="937" t="str">
        <f t="shared" si="0"/>
        <v/>
      </c>
      <c r="P13" s="937"/>
      <c r="Q13" s="937"/>
      <c r="R13" s="959" t="s">
        <v>326</v>
      </c>
      <c r="S13" s="959"/>
      <c r="T13" s="968" t="str">
        <f t="shared" si="1"/>
        <v/>
      </c>
      <c r="U13" s="972" t="str">
        <f>IF(F13="","",IF(F13&lt;$AU$4,LOOKUP(T13,AX4:AX50,AY4:AY50),LOOKUP(T13,AZ4:AZ50,BA4:BA50)))</f>
        <v/>
      </c>
      <c r="V13" s="972"/>
      <c r="W13" s="980">
        <f t="shared" si="2"/>
        <v>0</v>
      </c>
      <c r="X13" s="937" t="str">
        <f t="shared" si="3"/>
        <v/>
      </c>
      <c r="Y13" s="937"/>
      <c r="Z13" s="937"/>
      <c r="AA13" s="937"/>
      <c r="AB13" s="981">
        <v>0</v>
      </c>
      <c r="AC13" s="981"/>
      <c r="AD13" s="981"/>
      <c r="AE13" s="937" t="str">
        <f t="shared" si="4"/>
        <v/>
      </c>
      <c r="AF13" s="937"/>
      <c r="AG13" s="983"/>
      <c r="AH13" s="983"/>
      <c r="AI13" s="937" t="str">
        <f t="shared" si="5"/>
        <v/>
      </c>
      <c r="AJ13" s="937"/>
      <c r="AK13" s="937"/>
      <c r="AL13" s="937"/>
      <c r="AM13" s="982" t="str">
        <f t="shared" si="6"/>
        <v/>
      </c>
      <c r="AN13" s="982"/>
      <c r="AO13" s="937" t="str">
        <f t="shared" si="7"/>
        <v/>
      </c>
      <c r="AP13" s="937" t="e">
        <f t="shared" si="8"/>
        <v>#VALUE!</v>
      </c>
      <c r="AQ13" s="937">
        <f t="shared" si="9"/>
        <v>0</v>
      </c>
      <c r="AR13" s="1002"/>
      <c r="AS13" s="1003"/>
      <c r="AT13" s="813"/>
      <c r="AU13" s="813"/>
      <c r="AX13" s="1016">
        <v>10</v>
      </c>
      <c r="AY13" s="1026">
        <v>0.1</v>
      </c>
      <c r="AZ13" s="1033">
        <v>10</v>
      </c>
      <c r="BA13" s="1039">
        <v>0.1</v>
      </c>
    </row>
    <row r="14" spans="1:53" ht="38.25" customHeight="1">
      <c r="A14" s="822"/>
      <c r="B14" s="839"/>
      <c r="C14" s="854"/>
      <c r="D14" s="822"/>
      <c r="E14" s="854"/>
      <c r="F14" s="890"/>
      <c r="G14" s="900"/>
      <c r="H14" s="912"/>
      <c r="I14" s="912"/>
      <c r="J14" s="912"/>
      <c r="K14" s="922"/>
      <c r="L14" s="924"/>
      <c r="M14" s="924"/>
      <c r="N14" s="924"/>
      <c r="O14" s="937" t="str">
        <f t="shared" si="0"/>
        <v/>
      </c>
      <c r="P14" s="937"/>
      <c r="Q14" s="937"/>
      <c r="R14" s="959" t="s">
        <v>326</v>
      </c>
      <c r="S14" s="959"/>
      <c r="T14" s="969" t="str">
        <f t="shared" si="1"/>
        <v/>
      </c>
      <c r="U14" s="972" t="str">
        <f>IF(F14="","",IF(F14&lt;$AU$4,LOOKUP(T14,AX4:AX50,AY4:AY50),LOOKUP(T14,AZ4:AZ50,BA4:BA50)))</f>
        <v/>
      </c>
      <c r="V14" s="972"/>
      <c r="W14" s="980">
        <f t="shared" si="2"/>
        <v>0</v>
      </c>
      <c r="X14" s="937" t="str">
        <f t="shared" si="3"/>
        <v/>
      </c>
      <c r="Y14" s="937"/>
      <c r="Z14" s="937"/>
      <c r="AA14" s="937"/>
      <c r="AB14" s="981">
        <v>0</v>
      </c>
      <c r="AC14" s="981"/>
      <c r="AD14" s="981"/>
      <c r="AE14" s="937" t="str">
        <f t="shared" si="4"/>
        <v/>
      </c>
      <c r="AF14" s="937"/>
      <c r="AG14" s="983"/>
      <c r="AH14" s="983"/>
      <c r="AI14" s="937" t="str">
        <f t="shared" si="5"/>
        <v/>
      </c>
      <c r="AJ14" s="937"/>
      <c r="AK14" s="937"/>
      <c r="AL14" s="937"/>
      <c r="AM14" s="982" t="str">
        <f t="shared" si="6"/>
        <v/>
      </c>
      <c r="AN14" s="982"/>
      <c r="AO14" s="937" t="str">
        <f t="shared" si="7"/>
        <v/>
      </c>
      <c r="AP14" s="937" t="e">
        <f t="shared" si="8"/>
        <v>#VALUE!</v>
      </c>
      <c r="AQ14" s="937">
        <f t="shared" si="9"/>
        <v>0</v>
      </c>
      <c r="AR14" s="1002"/>
      <c r="AS14" s="1003"/>
      <c r="AT14" s="813"/>
      <c r="AU14" s="813"/>
      <c r="AX14" s="1014">
        <v>11</v>
      </c>
      <c r="AY14" s="1024">
        <v>9.e-002</v>
      </c>
      <c r="AZ14" s="145">
        <v>11</v>
      </c>
      <c r="BA14" s="1037">
        <v>9.0999999999999998e-002</v>
      </c>
    </row>
    <row r="15" spans="1:53" ht="38.25" customHeight="1">
      <c r="A15" s="823" t="s">
        <v>456</v>
      </c>
      <c r="B15" s="840"/>
      <c r="C15" s="855"/>
      <c r="D15" s="870"/>
      <c r="E15" s="884"/>
      <c r="F15" s="884"/>
      <c r="G15" s="901"/>
      <c r="H15" s="913"/>
      <c r="I15" s="913"/>
      <c r="J15" s="913"/>
      <c r="K15" s="913"/>
      <c r="L15" s="925"/>
      <c r="M15" s="925"/>
      <c r="N15" s="925"/>
      <c r="O15" s="925"/>
      <c r="P15" s="925"/>
      <c r="Q15" s="925"/>
      <c r="R15" s="925"/>
      <c r="S15" s="925"/>
      <c r="T15" s="970"/>
      <c r="U15" s="925"/>
      <c r="V15" s="925"/>
      <c r="W15" s="970"/>
      <c r="X15" s="937">
        <f>SUM(X7:AA14)</f>
        <v>0</v>
      </c>
      <c r="Y15" s="937"/>
      <c r="Z15" s="937"/>
      <c r="AA15" s="937"/>
      <c r="AB15" s="982">
        <f>SUM(AB7:AD14)</f>
        <v>0</v>
      </c>
      <c r="AC15" s="982"/>
      <c r="AD15" s="982"/>
      <c r="AE15" s="937">
        <f>SUM(AE7:AF14)</f>
        <v>0</v>
      </c>
      <c r="AF15" s="937"/>
      <c r="AG15" s="925"/>
      <c r="AH15" s="925"/>
      <c r="AI15" s="937">
        <f>SUM(AI7:AL14)</f>
        <v>0</v>
      </c>
      <c r="AJ15" s="937"/>
      <c r="AK15" s="937"/>
      <c r="AL15" s="937"/>
      <c r="AM15" s="982">
        <f>IF(AI15&gt;AO15,1,IF(AO15="",O15-AI15,AO15-AI15))</f>
        <v>0</v>
      </c>
      <c r="AN15" s="982"/>
      <c r="AO15" s="937">
        <f>SUM(AO7:AO14)</f>
        <v>0</v>
      </c>
      <c r="AP15" s="998"/>
      <c r="AQ15" s="998"/>
      <c r="AR15" s="925"/>
      <c r="AS15" s="1003"/>
      <c r="AT15" s="813"/>
      <c r="AU15" s="813"/>
      <c r="AX15" s="1015">
        <v>12</v>
      </c>
      <c r="AY15" s="1025">
        <v>8.3000000000000004e-002</v>
      </c>
      <c r="AZ15" s="1032">
        <v>12</v>
      </c>
      <c r="BA15" s="1038">
        <v>8.4000000000000005e-002</v>
      </c>
    </row>
    <row r="16" spans="1:53" s="815" customFormat="1" ht="24" customHeight="1">
      <c r="A16" s="73"/>
      <c r="B16" s="841" t="str">
        <f>IF(F62=1,"按分率OK！","按分率が正しくありません")</f>
        <v>按分率が正しくありません</v>
      </c>
      <c r="C16" s="856"/>
      <c r="D16" s="856"/>
      <c r="E16" s="856"/>
      <c r="F16" s="891"/>
      <c r="G16" s="841" t="str">
        <f>IF(N20=0,"端数調整OK！","端数を配分してください")</f>
        <v>端数調整OK！</v>
      </c>
      <c r="H16" s="856"/>
      <c r="I16" s="856"/>
      <c r="J16" s="856"/>
      <c r="K16" s="856"/>
      <c r="L16" s="856"/>
      <c r="M16" s="856"/>
      <c r="N16" s="856"/>
      <c r="O16" s="856"/>
      <c r="P16" s="891"/>
      <c r="AO16" s="992"/>
      <c r="AP16" s="992"/>
      <c r="AQ16" s="992"/>
      <c r="AT16" s="813"/>
      <c r="AV16" s="813"/>
      <c r="AX16" s="1015">
        <v>13</v>
      </c>
      <c r="AY16" s="1025">
        <v>7.5999999999999998e-002</v>
      </c>
      <c r="AZ16" s="1032">
        <v>13</v>
      </c>
      <c r="BA16" s="1038">
        <v>7.6999999999999999e-002</v>
      </c>
    </row>
    <row r="17" spans="1:53" s="815" customFormat="1" ht="38.4" customHeight="1">
      <c r="A17" s="824" t="s">
        <v>452</v>
      </c>
      <c r="B17" s="842"/>
      <c r="C17" s="842"/>
      <c r="D17" s="842"/>
      <c r="E17" s="842"/>
      <c r="F17" s="842"/>
      <c r="G17" s="842"/>
      <c r="H17" s="914"/>
      <c r="I17" s="914"/>
      <c r="J17" s="914"/>
      <c r="K17" s="914"/>
      <c r="L17" s="842"/>
      <c r="M17" s="842"/>
      <c r="N17" s="842"/>
      <c r="O17" s="842"/>
      <c r="P17" s="842"/>
      <c r="AO17" s="992"/>
      <c r="AP17" s="992"/>
      <c r="AQ17" s="992"/>
      <c r="AT17" s="813"/>
      <c r="AV17" s="813"/>
      <c r="AX17" s="1015">
        <v>14</v>
      </c>
      <c r="AY17" s="1025">
        <v>7.0999999999999994e-002</v>
      </c>
      <c r="AZ17" s="1032">
        <v>14</v>
      </c>
      <c r="BA17" s="1038">
        <v>7.1999999999999995e-002</v>
      </c>
    </row>
    <row r="18" spans="1:53" s="711" customFormat="1" ht="24" customHeight="1">
      <c r="A18" s="825" t="s">
        <v>79</v>
      </c>
      <c r="B18" s="843"/>
      <c r="C18" s="843"/>
      <c r="D18" s="843"/>
      <c r="E18" s="843"/>
      <c r="F18" s="843"/>
      <c r="G18" s="843"/>
      <c r="H18" s="915"/>
      <c r="I18" s="915"/>
      <c r="J18" s="915"/>
      <c r="K18" s="915"/>
      <c r="L18" s="843"/>
      <c r="M18" s="927"/>
      <c r="N18" s="927"/>
      <c r="O18" s="927"/>
      <c r="P18" s="927"/>
      <c r="Q18" s="927"/>
      <c r="R18" s="927"/>
      <c r="S18" s="927"/>
      <c r="T18" s="927"/>
      <c r="U18" s="927"/>
      <c r="V18" s="73"/>
      <c r="W18" s="73"/>
      <c r="X18" s="73"/>
      <c r="Y18" s="73"/>
      <c r="Z18" s="73"/>
      <c r="AA18" s="73"/>
      <c r="AB18" s="73"/>
      <c r="AC18" s="73"/>
      <c r="AD18" s="73"/>
      <c r="AE18" s="73"/>
      <c r="AF18" s="73"/>
      <c r="AG18" s="73"/>
      <c r="AH18" s="73"/>
      <c r="AI18" s="73"/>
      <c r="AJ18" s="73"/>
      <c r="AK18" s="73"/>
      <c r="AL18" s="73"/>
      <c r="AM18" s="73"/>
      <c r="AN18" s="73"/>
      <c r="AO18" s="812"/>
      <c r="AP18" s="812"/>
      <c r="AQ18" s="812"/>
      <c r="AR18" s="73"/>
      <c r="AS18" s="73"/>
      <c r="AT18" s="813"/>
      <c r="AV18" s="813"/>
      <c r="AX18" s="1016">
        <v>15</v>
      </c>
      <c r="AY18" s="1026">
        <v>6.6000000000000003e-002</v>
      </c>
      <c r="AZ18" s="1033">
        <v>15</v>
      </c>
      <c r="BA18" s="1039">
        <v>6.7000000000000004e-002</v>
      </c>
    </row>
    <row r="19" spans="1:53" s="197" customFormat="1" ht="24" customHeight="1">
      <c r="A19" s="826"/>
      <c r="B19" s="844" t="s">
        <v>560</v>
      </c>
      <c r="C19" s="857" t="s">
        <v>170</v>
      </c>
      <c r="D19" s="871"/>
      <c r="E19" s="871"/>
      <c r="F19" s="892"/>
      <c r="G19" s="902" t="s">
        <v>582</v>
      </c>
      <c r="H19" s="916"/>
      <c r="I19" s="916"/>
      <c r="J19" s="916"/>
      <c r="K19" s="916"/>
      <c r="L19" s="926"/>
      <c r="M19" s="926"/>
      <c r="N19" s="926"/>
      <c r="O19" s="926"/>
      <c r="P19" s="944"/>
      <c r="Q19" s="952" t="s">
        <v>138</v>
      </c>
      <c r="R19" s="926"/>
      <c r="S19" s="926"/>
      <c r="T19" s="926"/>
      <c r="U19" s="944"/>
      <c r="AO19" s="993"/>
      <c r="AP19" s="999" t="e">
        <f>O10-AP10-AQ10</f>
        <v>#VALUE!</v>
      </c>
      <c r="AQ19" s="993"/>
      <c r="AT19" s="813"/>
      <c r="AV19" s="813"/>
      <c r="AX19" s="1014">
        <v>16</v>
      </c>
      <c r="AY19" s="1024">
        <v>6.2e-002</v>
      </c>
      <c r="AZ19" s="145">
        <v>16</v>
      </c>
      <c r="BA19" s="1037">
        <v>6.3e-002</v>
      </c>
    </row>
    <row r="20" spans="1:53" s="197" customFormat="1" ht="24" customHeight="1">
      <c r="A20" s="827"/>
      <c r="B20" s="845"/>
      <c r="C20" s="858" t="s">
        <v>365</v>
      </c>
      <c r="D20" s="872" t="s">
        <v>625</v>
      </c>
      <c r="E20" s="885" t="s">
        <v>191</v>
      </c>
      <c r="F20" s="893" t="s">
        <v>692</v>
      </c>
      <c r="G20" s="820"/>
      <c r="H20" s="837"/>
      <c r="I20" s="837"/>
      <c r="J20" s="837"/>
      <c r="K20" s="837"/>
      <c r="L20" s="837"/>
      <c r="M20" s="928" t="s">
        <v>693</v>
      </c>
      <c r="N20" s="934">
        <f>Q62-AI15</f>
        <v>0</v>
      </c>
      <c r="O20" s="938" t="s">
        <v>200</v>
      </c>
      <c r="P20" s="945"/>
      <c r="Q20" s="953"/>
      <c r="R20" s="837"/>
      <c r="S20" s="837"/>
      <c r="T20" s="837"/>
      <c r="U20" s="973"/>
      <c r="AO20" s="993"/>
      <c r="AP20" s="993"/>
      <c r="AQ20" s="993"/>
      <c r="AT20" s="813"/>
      <c r="AV20" s="813"/>
      <c r="AX20" s="1015">
        <v>17</v>
      </c>
      <c r="AY20" s="1025">
        <v>5.8000000000000003e-002</v>
      </c>
      <c r="AZ20" s="1032">
        <v>17</v>
      </c>
      <c r="BA20" s="1038">
        <v>5.8999999999999997e-002</v>
      </c>
    </row>
    <row r="21" spans="1:53" s="197" customFormat="1" ht="24" customHeight="1">
      <c r="A21" s="828"/>
      <c r="B21" s="846"/>
      <c r="C21" s="859"/>
      <c r="D21" s="873"/>
      <c r="E21" s="886"/>
      <c r="F21" s="894"/>
      <c r="G21" s="903"/>
      <c r="H21" s="873"/>
      <c r="I21" s="873"/>
      <c r="J21" s="873"/>
      <c r="K21" s="873"/>
      <c r="L21" s="873"/>
      <c r="M21" s="929"/>
      <c r="N21" s="935"/>
      <c r="O21" s="939"/>
      <c r="P21" s="946"/>
      <c r="Q21" s="954"/>
      <c r="R21" s="873"/>
      <c r="S21" s="873"/>
      <c r="T21" s="873"/>
      <c r="U21" s="974"/>
      <c r="AO21" s="993"/>
      <c r="AP21" s="993"/>
      <c r="AQ21" s="993"/>
      <c r="AT21" s="813"/>
      <c r="AV21" s="813"/>
      <c r="AX21" s="1017">
        <v>18</v>
      </c>
      <c r="AY21" s="1027">
        <v>5.5e-002</v>
      </c>
      <c r="AZ21" s="1034">
        <v>18</v>
      </c>
      <c r="BA21" s="1040">
        <v>5.6000000000000001e-002</v>
      </c>
    </row>
    <row r="22" spans="1:53" s="816" customFormat="1" ht="24" customHeight="1">
      <c r="A22" s="829">
        <v>1</v>
      </c>
      <c r="B22" s="847">
        <f>'2（収支報告書)'!A40</f>
        <v>0</v>
      </c>
      <c r="C22" s="860"/>
      <c r="D22" s="874" t="s">
        <v>625</v>
      </c>
      <c r="E22" s="887"/>
      <c r="F22" s="895" t="str">
        <f t="shared" ref="F22:F61" si="10">IF(ISBLANK(E22)," ",ROUND(C22/E22,3))</f>
        <v xml:space="preserve"> </v>
      </c>
      <c r="G22" s="904" t="str">
        <f t="shared" ref="G22:G61" si="11">IF(ISBLANK(E22)," ",ROUND($AI$15*C22/E22,0))</f>
        <v xml:space="preserve"> </v>
      </c>
      <c r="H22" s="917"/>
      <c r="I22" s="917"/>
      <c r="J22" s="917"/>
      <c r="K22" s="917"/>
      <c r="L22" s="917"/>
      <c r="M22" s="930"/>
      <c r="N22" s="930"/>
      <c r="O22" s="940"/>
      <c r="P22" s="947"/>
      <c r="Q22" s="955" t="str">
        <f t="shared" ref="Q22:Q61" si="12">IF(ISBLANK(B22),"",IF(ISBLANK(E22),"",G22+O22))</f>
        <v/>
      </c>
      <c r="R22" s="960"/>
      <c r="S22" s="960"/>
      <c r="T22" s="960"/>
      <c r="U22" s="975"/>
      <c r="V22" s="810"/>
      <c r="AO22" s="994"/>
      <c r="AP22" s="994"/>
      <c r="AQ22" s="994"/>
      <c r="AT22" s="1005"/>
      <c r="AV22" s="1005"/>
      <c r="AX22" s="1017">
        <v>19</v>
      </c>
      <c r="AY22" s="1027">
        <v>5.1999999999999998e-002</v>
      </c>
      <c r="AZ22" s="1034">
        <v>19</v>
      </c>
      <c r="BA22" s="1040">
        <v>5.2999999999999999e-002</v>
      </c>
    </row>
    <row r="23" spans="1:53" s="816" customFormat="1" ht="24" customHeight="1">
      <c r="A23" s="830">
        <v>2</v>
      </c>
      <c r="B23" s="847">
        <f>'2（収支報告書)'!A41</f>
        <v>0</v>
      </c>
      <c r="C23" s="860"/>
      <c r="D23" s="875" t="s">
        <v>625</v>
      </c>
      <c r="E23" s="887"/>
      <c r="F23" s="896" t="str">
        <f t="shared" si="10"/>
        <v xml:space="preserve"> </v>
      </c>
      <c r="G23" s="905" t="str">
        <f t="shared" si="11"/>
        <v xml:space="preserve"> </v>
      </c>
      <c r="H23" s="918"/>
      <c r="I23" s="918"/>
      <c r="J23" s="918"/>
      <c r="K23" s="918"/>
      <c r="L23" s="918"/>
      <c r="M23" s="931"/>
      <c r="N23" s="931"/>
      <c r="O23" s="941"/>
      <c r="P23" s="948"/>
      <c r="Q23" s="956" t="str">
        <f t="shared" si="12"/>
        <v/>
      </c>
      <c r="R23" s="961"/>
      <c r="S23" s="961"/>
      <c r="T23" s="961"/>
      <c r="U23" s="976"/>
      <c r="V23" s="810"/>
      <c r="AO23" s="994"/>
      <c r="AP23" s="994"/>
      <c r="AQ23" s="994"/>
      <c r="AT23" s="1005"/>
      <c r="AV23" s="1005"/>
      <c r="AX23" s="1018">
        <v>20</v>
      </c>
      <c r="AY23" s="1028">
        <v>5.e-002</v>
      </c>
      <c r="AZ23" s="1035">
        <v>20</v>
      </c>
      <c r="BA23" s="1041">
        <v>5.e-002</v>
      </c>
    </row>
    <row r="24" spans="1:53" s="816" customFormat="1" ht="24" customHeight="1">
      <c r="A24" s="830">
        <v>3</v>
      </c>
      <c r="B24" s="847">
        <f>'2（収支報告書)'!A42</f>
        <v>0</v>
      </c>
      <c r="C24" s="860"/>
      <c r="D24" s="875" t="s">
        <v>625</v>
      </c>
      <c r="E24" s="887"/>
      <c r="F24" s="896" t="str">
        <f t="shared" si="10"/>
        <v xml:space="preserve"> </v>
      </c>
      <c r="G24" s="905" t="str">
        <f t="shared" si="11"/>
        <v xml:space="preserve"> </v>
      </c>
      <c r="H24" s="918"/>
      <c r="I24" s="918"/>
      <c r="J24" s="918"/>
      <c r="K24" s="918"/>
      <c r="L24" s="918"/>
      <c r="M24" s="931"/>
      <c r="N24" s="931"/>
      <c r="O24" s="941"/>
      <c r="P24" s="948"/>
      <c r="Q24" s="956" t="str">
        <f t="shared" si="12"/>
        <v/>
      </c>
      <c r="R24" s="961"/>
      <c r="S24" s="961"/>
      <c r="T24" s="961"/>
      <c r="U24" s="976"/>
      <c r="V24" s="810"/>
      <c r="AO24" s="994"/>
      <c r="AP24" s="994"/>
      <c r="AQ24" s="994"/>
      <c r="AT24" s="1005"/>
      <c r="AV24" s="1005"/>
      <c r="AX24" s="1019">
        <v>21</v>
      </c>
      <c r="AY24" s="1029">
        <v>4.8000000000000001e-002</v>
      </c>
      <c r="AZ24" s="1036">
        <v>21</v>
      </c>
      <c r="BA24" s="1042">
        <v>4.8000000000000001e-002</v>
      </c>
    </row>
    <row r="25" spans="1:53" s="816" customFormat="1" ht="24" customHeight="1">
      <c r="A25" s="830">
        <v>4</v>
      </c>
      <c r="B25" s="847">
        <f>'2（収支報告書)'!A43</f>
        <v>0</v>
      </c>
      <c r="C25" s="860"/>
      <c r="D25" s="875" t="s">
        <v>625</v>
      </c>
      <c r="E25" s="887"/>
      <c r="F25" s="896" t="str">
        <f t="shared" si="10"/>
        <v xml:space="preserve"> </v>
      </c>
      <c r="G25" s="905" t="str">
        <f t="shared" si="11"/>
        <v xml:space="preserve"> </v>
      </c>
      <c r="H25" s="918"/>
      <c r="I25" s="918"/>
      <c r="J25" s="918"/>
      <c r="K25" s="918"/>
      <c r="L25" s="918"/>
      <c r="M25" s="931"/>
      <c r="N25" s="931"/>
      <c r="O25" s="941"/>
      <c r="P25" s="948"/>
      <c r="Q25" s="956" t="str">
        <f t="shared" si="12"/>
        <v/>
      </c>
      <c r="R25" s="961"/>
      <c r="S25" s="961"/>
      <c r="T25" s="961"/>
      <c r="U25" s="976"/>
      <c r="V25" s="810"/>
      <c r="AO25" s="994"/>
      <c r="AP25" s="994"/>
      <c r="AQ25" s="994"/>
      <c r="AT25" s="1005"/>
      <c r="AV25" s="1005"/>
      <c r="AX25" s="1017">
        <v>22</v>
      </c>
      <c r="AY25" s="1027">
        <v>4.5999999999999999e-002</v>
      </c>
      <c r="AZ25" s="1034">
        <v>22</v>
      </c>
      <c r="BA25" s="1040">
        <v>4.5999999999999999e-002</v>
      </c>
    </row>
    <row r="26" spans="1:53" s="816" customFormat="1" ht="24" customHeight="1">
      <c r="A26" s="830">
        <v>5</v>
      </c>
      <c r="B26" s="847">
        <f>'2（収支報告書)'!A44</f>
        <v>0</v>
      </c>
      <c r="C26" s="860"/>
      <c r="D26" s="875" t="s">
        <v>625</v>
      </c>
      <c r="E26" s="887"/>
      <c r="F26" s="896" t="str">
        <f t="shared" si="10"/>
        <v xml:space="preserve"> </v>
      </c>
      <c r="G26" s="905" t="str">
        <f t="shared" si="11"/>
        <v xml:space="preserve"> </v>
      </c>
      <c r="H26" s="918"/>
      <c r="I26" s="918"/>
      <c r="J26" s="918"/>
      <c r="K26" s="918"/>
      <c r="L26" s="918"/>
      <c r="M26" s="931"/>
      <c r="N26" s="931"/>
      <c r="O26" s="941"/>
      <c r="P26" s="948"/>
      <c r="Q26" s="956" t="str">
        <f t="shared" si="12"/>
        <v/>
      </c>
      <c r="R26" s="961"/>
      <c r="S26" s="961"/>
      <c r="T26" s="961"/>
      <c r="U26" s="976"/>
      <c r="V26" s="810"/>
      <c r="AO26" s="994"/>
      <c r="AP26" s="994"/>
      <c r="AQ26" s="994"/>
      <c r="AT26" s="1005"/>
      <c r="AV26" s="1005"/>
      <c r="AX26" s="1017">
        <v>23</v>
      </c>
      <c r="AY26" s="1027">
        <v>4.3999999999999997e-002</v>
      </c>
      <c r="AZ26" s="1034">
        <v>23</v>
      </c>
      <c r="BA26" s="1040">
        <v>4.3999999999999997e-002</v>
      </c>
    </row>
    <row r="27" spans="1:53" s="816" customFormat="1" ht="24" customHeight="1">
      <c r="A27" s="830">
        <v>6</v>
      </c>
      <c r="B27" s="847">
        <f>'2（収支報告書)'!A45</f>
        <v>0</v>
      </c>
      <c r="C27" s="860"/>
      <c r="D27" s="875" t="s">
        <v>625</v>
      </c>
      <c r="E27" s="887"/>
      <c r="F27" s="896" t="str">
        <f t="shared" si="10"/>
        <v xml:space="preserve"> </v>
      </c>
      <c r="G27" s="905" t="str">
        <f t="shared" si="11"/>
        <v xml:space="preserve"> </v>
      </c>
      <c r="H27" s="918"/>
      <c r="I27" s="918"/>
      <c r="J27" s="918"/>
      <c r="K27" s="918"/>
      <c r="L27" s="918"/>
      <c r="M27" s="931"/>
      <c r="N27" s="931"/>
      <c r="O27" s="941"/>
      <c r="P27" s="948"/>
      <c r="Q27" s="956" t="str">
        <f t="shared" si="12"/>
        <v/>
      </c>
      <c r="R27" s="961"/>
      <c r="S27" s="961"/>
      <c r="T27" s="961"/>
      <c r="U27" s="976"/>
      <c r="V27" s="810"/>
      <c r="AO27" s="994"/>
      <c r="AP27" s="994"/>
      <c r="AQ27" s="994"/>
      <c r="AT27" s="1005"/>
      <c r="AV27" s="1005"/>
      <c r="AX27" s="1017">
        <v>24</v>
      </c>
      <c r="AY27" s="1027">
        <v>4.2000000000000003e-002</v>
      </c>
      <c r="AZ27" s="1034">
        <v>24</v>
      </c>
      <c r="BA27" s="1040">
        <v>4.2000000000000003e-002</v>
      </c>
    </row>
    <row r="28" spans="1:53" s="816" customFormat="1" ht="24" customHeight="1">
      <c r="A28" s="830">
        <v>7</v>
      </c>
      <c r="B28" s="847">
        <f>'2（収支報告書)'!A46</f>
        <v>0</v>
      </c>
      <c r="C28" s="860"/>
      <c r="D28" s="875" t="s">
        <v>625</v>
      </c>
      <c r="E28" s="887"/>
      <c r="F28" s="896" t="str">
        <f t="shared" si="10"/>
        <v xml:space="preserve"> </v>
      </c>
      <c r="G28" s="905" t="str">
        <f t="shared" si="11"/>
        <v xml:space="preserve"> </v>
      </c>
      <c r="H28" s="918"/>
      <c r="I28" s="918"/>
      <c r="J28" s="918"/>
      <c r="K28" s="918"/>
      <c r="L28" s="918"/>
      <c r="M28" s="931"/>
      <c r="N28" s="931"/>
      <c r="O28" s="941"/>
      <c r="P28" s="948"/>
      <c r="Q28" s="956" t="str">
        <f t="shared" si="12"/>
        <v/>
      </c>
      <c r="R28" s="961"/>
      <c r="S28" s="961"/>
      <c r="T28" s="961"/>
      <c r="U28" s="976"/>
      <c r="V28" s="810"/>
      <c r="AO28" s="994"/>
      <c r="AP28" s="994"/>
      <c r="AQ28" s="994"/>
      <c r="AT28" s="1005"/>
      <c r="AV28" s="1005"/>
      <c r="AX28" s="1018">
        <v>25</v>
      </c>
      <c r="AY28" s="1028">
        <v>4.e-002</v>
      </c>
      <c r="AZ28" s="1035">
        <v>25</v>
      </c>
      <c r="BA28" s="1041">
        <v>4.e-002</v>
      </c>
    </row>
    <row r="29" spans="1:53" s="816" customFormat="1" ht="24" customHeight="1">
      <c r="A29" s="830">
        <v>8</v>
      </c>
      <c r="B29" s="847">
        <f>'2（収支報告書)'!A47</f>
        <v>0</v>
      </c>
      <c r="C29" s="860"/>
      <c r="D29" s="875" t="s">
        <v>625</v>
      </c>
      <c r="E29" s="887"/>
      <c r="F29" s="896" t="str">
        <f t="shared" si="10"/>
        <v xml:space="preserve"> </v>
      </c>
      <c r="G29" s="905" t="str">
        <f t="shared" si="11"/>
        <v xml:space="preserve"> </v>
      </c>
      <c r="H29" s="918"/>
      <c r="I29" s="918"/>
      <c r="J29" s="918"/>
      <c r="K29" s="918"/>
      <c r="L29" s="918"/>
      <c r="M29" s="931"/>
      <c r="N29" s="931"/>
      <c r="O29" s="941"/>
      <c r="P29" s="948"/>
      <c r="Q29" s="956" t="str">
        <f t="shared" si="12"/>
        <v/>
      </c>
      <c r="R29" s="961"/>
      <c r="S29" s="961"/>
      <c r="T29" s="961"/>
      <c r="U29" s="976"/>
      <c r="V29" s="810"/>
      <c r="AO29" s="994"/>
      <c r="AP29" s="994"/>
      <c r="AQ29" s="994"/>
      <c r="AT29" s="1005"/>
      <c r="AV29" s="1005"/>
      <c r="AX29" s="1019">
        <v>26</v>
      </c>
      <c r="AY29" s="1029">
        <v>3.9e-002</v>
      </c>
      <c r="AZ29" s="1036">
        <v>26</v>
      </c>
      <c r="BA29" s="1042">
        <v>3.9e-002</v>
      </c>
    </row>
    <row r="30" spans="1:53" s="816" customFormat="1" ht="24" customHeight="1">
      <c r="A30" s="830">
        <v>9</v>
      </c>
      <c r="B30" s="847">
        <f>'2（収支報告書)'!A48</f>
        <v>0</v>
      </c>
      <c r="C30" s="860"/>
      <c r="D30" s="875" t="s">
        <v>625</v>
      </c>
      <c r="E30" s="887"/>
      <c r="F30" s="896" t="str">
        <f t="shared" si="10"/>
        <v xml:space="preserve"> </v>
      </c>
      <c r="G30" s="905" t="str">
        <f t="shared" si="11"/>
        <v xml:space="preserve"> </v>
      </c>
      <c r="H30" s="918"/>
      <c r="I30" s="918"/>
      <c r="J30" s="918"/>
      <c r="K30" s="918"/>
      <c r="L30" s="918"/>
      <c r="M30" s="931"/>
      <c r="N30" s="931"/>
      <c r="O30" s="941"/>
      <c r="P30" s="948"/>
      <c r="Q30" s="956" t="str">
        <f t="shared" si="12"/>
        <v/>
      </c>
      <c r="R30" s="961"/>
      <c r="S30" s="961"/>
      <c r="T30" s="961"/>
      <c r="U30" s="976"/>
      <c r="V30" s="810"/>
      <c r="AO30" s="994"/>
      <c r="AP30" s="994"/>
      <c r="AQ30" s="994"/>
      <c r="AT30" s="1005"/>
      <c r="AV30" s="1005"/>
      <c r="AX30" s="1017">
        <v>27</v>
      </c>
      <c r="AY30" s="1027">
        <v>3.6999999999999998e-002</v>
      </c>
      <c r="AZ30" s="1034">
        <v>27</v>
      </c>
      <c r="BA30" s="1040">
        <v>3.7999999999999999e-002</v>
      </c>
    </row>
    <row r="31" spans="1:53" s="816" customFormat="1" ht="24" customHeight="1">
      <c r="A31" s="830">
        <v>10</v>
      </c>
      <c r="B31" s="847">
        <f>'2（収支報告書)'!A49</f>
        <v>0</v>
      </c>
      <c r="C31" s="860"/>
      <c r="D31" s="875" t="s">
        <v>625</v>
      </c>
      <c r="E31" s="887"/>
      <c r="F31" s="896" t="str">
        <f t="shared" si="10"/>
        <v xml:space="preserve"> </v>
      </c>
      <c r="G31" s="905" t="str">
        <f t="shared" si="11"/>
        <v xml:space="preserve"> </v>
      </c>
      <c r="H31" s="918"/>
      <c r="I31" s="918"/>
      <c r="J31" s="918"/>
      <c r="K31" s="918"/>
      <c r="L31" s="918"/>
      <c r="M31" s="931"/>
      <c r="N31" s="931"/>
      <c r="O31" s="941"/>
      <c r="P31" s="948"/>
      <c r="Q31" s="956" t="str">
        <f t="shared" si="12"/>
        <v/>
      </c>
      <c r="R31" s="961"/>
      <c r="S31" s="961"/>
      <c r="T31" s="961"/>
      <c r="U31" s="976"/>
      <c r="V31" s="810"/>
      <c r="AO31" s="994"/>
      <c r="AP31" s="994"/>
      <c r="AQ31" s="994"/>
      <c r="AT31" s="1005"/>
      <c r="AV31" s="1005"/>
      <c r="AX31" s="1017">
        <v>28</v>
      </c>
      <c r="AY31" s="1027">
        <v>3.5999999999999997e-002</v>
      </c>
      <c r="AZ31" s="1034">
        <v>28</v>
      </c>
      <c r="BA31" s="1040">
        <v>3.5999999999999997e-002</v>
      </c>
    </row>
    <row r="32" spans="1:53" s="816" customFormat="1" ht="24" customHeight="1">
      <c r="A32" s="830">
        <v>11</v>
      </c>
      <c r="B32" s="847">
        <f>'2（収支報告書)'!A50</f>
        <v>0</v>
      </c>
      <c r="C32" s="860"/>
      <c r="D32" s="875" t="s">
        <v>625</v>
      </c>
      <c r="E32" s="887"/>
      <c r="F32" s="896" t="str">
        <f t="shared" si="10"/>
        <v xml:space="preserve"> </v>
      </c>
      <c r="G32" s="905" t="str">
        <f t="shared" si="11"/>
        <v xml:space="preserve"> </v>
      </c>
      <c r="H32" s="918"/>
      <c r="I32" s="918"/>
      <c r="J32" s="918"/>
      <c r="K32" s="918"/>
      <c r="L32" s="918"/>
      <c r="M32" s="931"/>
      <c r="N32" s="931"/>
      <c r="O32" s="941"/>
      <c r="P32" s="948"/>
      <c r="Q32" s="956" t="str">
        <f t="shared" si="12"/>
        <v/>
      </c>
      <c r="R32" s="961"/>
      <c r="S32" s="961"/>
      <c r="T32" s="961"/>
      <c r="U32" s="976"/>
      <c r="V32" s="810"/>
      <c r="AO32" s="994"/>
      <c r="AP32" s="994"/>
      <c r="AQ32" s="994"/>
      <c r="AT32" s="1005"/>
      <c r="AV32" s="1005"/>
      <c r="AX32" s="1017">
        <v>29</v>
      </c>
      <c r="AY32" s="1027">
        <v>3.5000000000000003e-002</v>
      </c>
      <c r="AZ32" s="1034">
        <v>29</v>
      </c>
      <c r="BA32" s="1040">
        <v>3.5000000000000003e-002</v>
      </c>
    </row>
    <row r="33" spans="1:53" s="816" customFormat="1" ht="24" customHeight="1">
      <c r="A33" s="830">
        <v>12</v>
      </c>
      <c r="B33" s="847">
        <f>'2（収支報告書)'!A51</f>
        <v>0</v>
      </c>
      <c r="C33" s="860"/>
      <c r="D33" s="876" t="s">
        <v>625</v>
      </c>
      <c r="E33" s="887"/>
      <c r="F33" s="896" t="str">
        <f t="shared" si="10"/>
        <v xml:space="preserve"> </v>
      </c>
      <c r="G33" s="905" t="str">
        <f t="shared" si="11"/>
        <v xml:space="preserve"> </v>
      </c>
      <c r="H33" s="918"/>
      <c r="I33" s="918"/>
      <c r="J33" s="918"/>
      <c r="K33" s="918"/>
      <c r="L33" s="918"/>
      <c r="M33" s="931"/>
      <c r="N33" s="931"/>
      <c r="O33" s="941"/>
      <c r="P33" s="948"/>
      <c r="Q33" s="956" t="str">
        <f t="shared" si="12"/>
        <v/>
      </c>
      <c r="R33" s="961"/>
      <c r="S33" s="961"/>
      <c r="T33" s="961"/>
      <c r="U33" s="976"/>
      <c r="V33" s="810"/>
      <c r="AO33" s="994"/>
      <c r="AP33" s="994"/>
      <c r="AQ33" s="994"/>
      <c r="AT33" s="1005"/>
      <c r="AV33" s="1005"/>
      <c r="AX33" s="1018">
        <v>30</v>
      </c>
      <c r="AY33" s="1028">
        <v>3.4000000000000002e-002</v>
      </c>
      <c r="AZ33" s="1035">
        <v>30</v>
      </c>
      <c r="BA33" s="1041">
        <v>3.4000000000000002e-002</v>
      </c>
    </row>
    <row r="34" spans="1:53" s="816" customFormat="1" ht="24" customHeight="1">
      <c r="A34" s="830">
        <v>13</v>
      </c>
      <c r="B34" s="847">
        <f>'2（収支報告書)'!A52</f>
        <v>0</v>
      </c>
      <c r="C34" s="860"/>
      <c r="D34" s="876" t="s">
        <v>625</v>
      </c>
      <c r="E34" s="887"/>
      <c r="F34" s="896" t="str">
        <f t="shared" si="10"/>
        <v xml:space="preserve"> </v>
      </c>
      <c r="G34" s="905" t="str">
        <f t="shared" si="11"/>
        <v xml:space="preserve"> </v>
      </c>
      <c r="H34" s="918"/>
      <c r="I34" s="918"/>
      <c r="J34" s="918"/>
      <c r="K34" s="918"/>
      <c r="L34" s="918"/>
      <c r="M34" s="931"/>
      <c r="N34" s="931"/>
      <c r="O34" s="941"/>
      <c r="P34" s="948"/>
      <c r="Q34" s="956" t="str">
        <f t="shared" si="12"/>
        <v/>
      </c>
      <c r="R34" s="961"/>
      <c r="S34" s="961"/>
      <c r="T34" s="961"/>
      <c r="U34" s="976"/>
      <c r="V34" s="810"/>
      <c r="AO34" s="994"/>
      <c r="AP34" s="994"/>
      <c r="AQ34" s="994"/>
      <c r="AT34" s="1005"/>
      <c r="AV34" s="1005"/>
      <c r="AX34" s="1019">
        <v>31</v>
      </c>
      <c r="AY34" s="1029">
        <v>3.3000000000000002e-002</v>
      </c>
      <c r="AZ34" s="1036">
        <v>31</v>
      </c>
      <c r="BA34" s="1042">
        <v>3.3000000000000002e-002</v>
      </c>
    </row>
    <row r="35" spans="1:53" s="816" customFormat="1" ht="24" customHeight="1">
      <c r="A35" s="830">
        <v>14</v>
      </c>
      <c r="B35" s="847">
        <f>'2（収支報告書)'!A53</f>
        <v>0</v>
      </c>
      <c r="C35" s="860"/>
      <c r="D35" s="876" t="s">
        <v>625</v>
      </c>
      <c r="E35" s="887"/>
      <c r="F35" s="896" t="str">
        <f t="shared" si="10"/>
        <v xml:space="preserve"> </v>
      </c>
      <c r="G35" s="905" t="str">
        <f t="shared" si="11"/>
        <v xml:space="preserve"> </v>
      </c>
      <c r="H35" s="918"/>
      <c r="I35" s="918"/>
      <c r="J35" s="918"/>
      <c r="K35" s="918"/>
      <c r="L35" s="918"/>
      <c r="M35" s="931"/>
      <c r="N35" s="931"/>
      <c r="O35" s="941"/>
      <c r="P35" s="948"/>
      <c r="Q35" s="956" t="str">
        <f t="shared" si="12"/>
        <v/>
      </c>
      <c r="R35" s="961"/>
      <c r="S35" s="961"/>
      <c r="T35" s="961"/>
      <c r="U35" s="976"/>
      <c r="V35" s="810"/>
      <c r="AO35" s="994"/>
      <c r="AP35" s="994"/>
      <c r="AQ35" s="994"/>
      <c r="AT35" s="1005"/>
      <c r="AV35" s="1005"/>
      <c r="AX35" s="1017">
        <v>32</v>
      </c>
      <c r="AY35" s="1027">
        <v>3.2000000000000001e-002</v>
      </c>
      <c r="AZ35" s="1034">
        <v>32</v>
      </c>
      <c r="BA35" s="1040">
        <v>3.2000000000000001e-002</v>
      </c>
    </row>
    <row r="36" spans="1:53" s="816" customFormat="1" ht="24" customHeight="1">
      <c r="A36" s="830">
        <v>15</v>
      </c>
      <c r="B36" s="847">
        <f>'2（収支報告書)'!A54</f>
        <v>0</v>
      </c>
      <c r="C36" s="860"/>
      <c r="D36" s="876" t="s">
        <v>625</v>
      </c>
      <c r="E36" s="887"/>
      <c r="F36" s="896" t="str">
        <f t="shared" si="10"/>
        <v xml:space="preserve"> </v>
      </c>
      <c r="G36" s="905" t="str">
        <f t="shared" si="11"/>
        <v xml:space="preserve"> </v>
      </c>
      <c r="H36" s="918"/>
      <c r="I36" s="918"/>
      <c r="J36" s="918"/>
      <c r="K36" s="918"/>
      <c r="L36" s="918"/>
      <c r="M36" s="931"/>
      <c r="N36" s="931"/>
      <c r="O36" s="941"/>
      <c r="P36" s="948"/>
      <c r="Q36" s="956" t="str">
        <f t="shared" si="12"/>
        <v/>
      </c>
      <c r="R36" s="961"/>
      <c r="S36" s="961"/>
      <c r="T36" s="961"/>
      <c r="U36" s="976"/>
      <c r="V36" s="810"/>
      <c r="AO36" s="994"/>
      <c r="AP36" s="994"/>
      <c r="AQ36" s="994"/>
      <c r="AT36" s="1005"/>
      <c r="AV36" s="1005"/>
      <c r="AX36" s="1017">
        <v>33</v>
      </c>
      <c r="AY36" s="1027">
        <v>3.1e-002</v>
      </c>
      <c r="AZ36" s="1034">
        <v>33</v>
      </c>
      <c r="BA36" s="1040">
        <v>3.1e-002</v>
      </c>
    </row>
    <row r="37" spans="1:53" s="816" customFormat="1" ht="24" customHeight="1">
      <c r="A37" s="830">
        <v>16</v>
      </c>
      <c r="B37" s="847">
        <f>'2（収支報告書)'!A55</f>
        <v>0</v>
      </c>
      <c r="C37" s="860"/>
      <c r="D37" s="876" t="s">
        <v>625</v>
      </c>
      <c r="E37" s="887"/>
      <c r="F37" s="896" t="str">
        <f t="shared" si="10"/>
        <v xml:space="preserve"> </v>
      </c>
      <c r="G37" s="905" t="str">
        <f t="shared" si="11"/>
        <v xml:space="preserve"> </v>
      </c>
      <c r="H37" s="918"/>
      <c r="I37" s="918"/>
      <c r="J37" s="918"/>
      <c r="K37" s="918"/>
      <c r="L37" s="918"/>
      <c r="M37" s="931"/>
      <c r="N37" s="931"/>
      <c r="O37" s="941"/>
      <c r="P37" s="948"/>
      <c r="Q37" s="956" t="str">
        <f t="shared" si="12"/>
        <v/>
      </c>
      <c r="R37" s="961"/>
      <c r="S37" s="961"/>
      <c r="T37" s="961"/>
      <c r="U37" s="976"/>
      <c r="V37" s="810"/>
      <c r="AO37" s="994"/>
      <c r="AP37" s="994"/>
      <c r="AQ37" s="994"/>
      <c r="AT37" s="1005"/>
      <c r="AV37" s="1005"/>
      <c r="AX37" s="1017">
        <v>34</v>
      </c>
      <c r="AY37" s="1027">
        <v>3.e-002</v>
      </c>
      <c r="AZ37" s="1034">
        <v>34</v>
      </c>
      <c r="BA37" s="1040">
        <v>3.e-002</v>
      </c>
    </row>
    <row r="38" spans="1:53" s="816" customFormat="1" ht="24" customHeight="1">
      <c r="A38" s="830">
        <v>17</v>
      </c>
      <c r="B38" s="847">
        <f>'2（収支報告書)'!A56</f>
        <v>0</v>
      </c>
      <c r="C38" s="860"/>
      <c r="D38" s="876" t="s">
        <v>625</v>
      </c>
      <c r="E38" s="887"/>
      <c r="F38" s="896" t="str">
        <f t="shared" si="10"/>
        <v xml:space="preserve"> </v>
      </c>
      <c r="G38" s="905" t="str">
        <f t="shared" si="11"/>
        <v xml:space="preserve"> </v>
      </c>
      <c r="H38" s="918"/>
      <c r="I38" s="918"/>
      <c r="J38" s="918"/>
      <c r="K38" s="918"/>
      <c r="L38" s="918"/>
      <c r="M38" s="931"/>
      <c r="N38" s="931"/>
      <c r="O38" s="941"/>
      <c r="P38" s="948"/>
      <c r="Q38" s="956" t="str">
        <f t="shared" si="12"/>
        <v/>
      </c>
      <c r="R38" s="961"/>
      <c r="S38" s="961"/>
      <c r="T38" s="961"/>
      <c r="U38" s="976"/>
      <c r="V38" s="810"/>
      <c r="AO38" s="994"/>
      <c r="AP38" s="994"/>
      <c r="AQ38" s="994"/>
      <c r="AT38" s="1005"/>
      <c r="AV38" s="1005"/>
      <c r="AX38" s="1018">
        <v>35</v>
      </c>
      <c r="AY38" s="1028">
        <v>2.9000000000000001e-002</v>
      </c>
      <c r="AZ38" s="1035">
        <v>35</v>
      </c>
      <c r="BA38" s="1041">
        <v>2.9000000000000001e-002</v>
      </c>
    </row>
    <row r="39" spans="1:53" s="816" customFormat="1" ht="24" customHeight="1">
      <c r="A39" s="830">
        <v>18</v>
      </c>
      <c r="B39" s="847">
        <f>'2（収支報告書)'!A57</f>
        <v>0</v>
      </c>
      <c r="C39" s="860"/>
      <c r="D39" s="876" t="s">
        <v>625</v>
      </c>
      <c r="E39" s="887"/>
      <c r="F39" s="896" t="str">
        <f t="shared" si="10"/>
        <v xml:space="preserve"> </v>
      </c>
      <c r="G39" s="905" t="str">
        <f t="shared" si="11"/>
        <v xml:space="preserve"> </v>
      </c>
      <c r="H39" s="918"/>
      <c r="I39" s="918"/>
      <c r="J39" s="918"/>
      <c r="K39" s="918"/>
      <c r="L39" s="918"/>
      <c r="M39" s="931"/>
      <c r="N39" s="931"/>
      <c r="O39" s="941"/>
      <c r="P39" s="948"/>
      <c r="Q39" s="956" t="str">
        <f t="shared" si="12"/>
        <v/>
      </c>
      <c r="R39" s="961"/>
      <c r="S39" s="961"/>
      <c r="T39" s="961"/>
      <c r="U39" s="976"/>
      <c r="V39" s="810"/>
      <c r="AO39" s="994"/>
      <c r="AP39" s="994"/>
      <c r="AQ39" s="994"/>
      <c r="AT39" s="1005"/>
      <c r="AV39" s="1005"/>
      <c r="AX39" s="1019">
        <v>36</v>
      </c>
      <c r="AY39" s="1029">
        <v>2.8000000000000001e-002</v>
      </c>
      <c r="AZ39" s="1036">
        <v>36</v>
      </c>
      <c r="BA39" s="1042">
        <v>2.8000000000000001e-002</v>
      </c>
    </row>
    <row r="40" spans="1:53" s="816" customFormat="1" ht="24" customHeight="1">
      <c r="A40" s="830">
        <v>19</v>
      </c>
      <c r="B40" s="847">
        <f>'2（収支報告書)'!A58</f>
        <v>0</v>
      </c>
      <c r="C40" s="860"/>
      <c r="D40" s="876" t="s">
        <v>625</v>
      </c>
      <c r="E40" s="887"/>
      <c r="F40" s="896" t="str">
        <f t="shared" si="10"/>
        <v xml:space="preserve"> </v>
      </c>
      <c r="G40" s="905" t="str">
        <f t="shared" si="11"/>
        <v xml:space="preserve"> </v>
      </c>
      <c r="H40" s="918"/>
      <c r="I40" s="918"/>
      <c r="J40" s="918"/>
      <c r="K40" s="918"/>
      <c r="L40" s="918"/>
      <c r="M40" s="931"/>
      <c r="N40" s="931"/>
      <c r="O40" s="941"/>
      <c r="P40" s="948"/>
      <c r="Q40" s="956" t="str">
        <f t="shared" si="12"/>
        <v/>
      </c>
      <c r="R40" s="961"/>
      <c r="S40" s="961"/>
      <c r="T40" s="961"/>
      <c r="U40" s="976"/>
      <c r="V40" s="810"/>
      <c r="AO40" s="994"/>
      <c r="AP40" s="994"/>
      <c r="AQ40" s="994"/>
      <c r="AT40" s="1005"/>
      <c r="AV40" s="1005"/>
      <c r="AX40" s="1017">
        <v>37</v>
      </c>
      <c r="AY40" s="1027">
        <v>2.7e-002</v>
      </c>
      <c r="AZ40" s="1034">
        <v>37</v>
      </c>
      <c r="BA40" s="1040">
        <v>2.8000000000000001e-002</v>
      </c>
    </row>
    <row r="41" spans="1:53" s="816" customFormat="1" ht="24" customHeight="1">
      <c r="A41" s="830">
        <v>20</v>
      </c>
      <c r="B41" s="847">
        <f>'2（収支報告書)'!A59</f>
        <v>0</v>
      </c>
      <c r="C41" s="860"/>
      <c r="D41" s="876" t="s">
        <v>625</v>
      </c>
      <c r="E41" s="887"/>
      <c r="F41" s="896" t="str">
        <f t="shared" si="10"/>
        <v xml:space="preserve"> </v>
      </c>
      <c r="G41" s="905" t="str">
        <f t="shared" si="11"/>
        <v xml:space="preserve"> </v>
      </c>
      <c r="H41" s="918"/>
      <c r="I41" s="918"/>
      <c r="J41" s="918"/>
      <c r="K41" s="918"/>
      <c r="L41" s="918"/>
      <c r="M41" s="931"/>
      <c r="N41" s="931"/>
      <c r="O41" s="941"/>
      <c r="P41" s="948"/>
      <c r="Q41" s="956" t="str">
        <f t="shared" si="12"/>
        <v/>
      </c>
      <c r="R41" s="961"/>
      <c r="S41" s="961"/>
      <c r="T41" s="961"/>
      <c r="U41" s="976"/>
      <c r="V41" s="810"/>
      <c r="AO41" s="994"/>
      <c r="AP41" s="994"/>
      <c r="AQ41" s="994"/>
      <c r="AT41" s="1005"/>
      <c r="AV41" s="1005"/>
      <c r="AX41" s="1017">
        <v>38</v>
      </c>
      <c r="AY41" s="1027">
        <v>2.7e-002</v>
      </c>
      <c r="AZ41" s="1034">
        <v>38</v>
      </c>
      <c r="BA41" s="1040">
        <v>2.7e-002</v>
      </c>
    </row>
    <row r="42" spans="1:53" s="816" customFormat="1" ht="24" customHeight="1">
      <c r="A42" s="830">
        <v>21</v>
      </c>
      <c r="B42" s="847">
        <f>'2（収支報告書)'!A60</f>
        <v>0</v>
      </c>
      <c r="C42" s="860"/>
      <c r="D42" s="876" t="s">
        <v>625</v>
      </c>
      <c r="E42" s="887"/>
      <c r="F42" s="896" t="str">
        <f t="shared" si="10"/>
        <v xml:space="preserve"> </v>
      </c>
      <c r="G42" s="905" t="str">
        <f t="shared" si="11"/>
        <v xml:space="preserve"> </v>
      </c>
      <c r="H42" s="918"/>
      <c r="I42" s="918"/>
      <c r="J42" s="918"/>
      <c r="K42" s="918"/>
      <c r="L42" s="918"/>
      <c r="M42" s="931"/>
      <c r="N42" s="931"/>
      <c r="O42" s="941"/>
      <c r="P42" s="948"/>
      <c r="Q42" s="956" t="str">
        <f t="shared" si="12"/>
        <v/>
      </c>
      <c r="R42" s="961"/>
      <c r="S42" s="961"/>
      <c r="T42" s="961"/>
      <c r="U42" s="976"/>
      <c r="V42" s="810"/>
      <c r="AO42" s="994"/>
      <c r="AP42" s="994"/>
      <c r="AQ42" s="994"/>
      <c r="AT42" s="1005"/>
      <c r="AV42" s="1005"/>
      <c r="AX42" s="1017">
        <v>39</v>
      </c>
      <c r="AY42" s="1027">
        <v>2.5999999999999999e-002</v>
      </c>
      <c r="AZ42" s="1034">
        <v>39</v>
      </c>
      <c r="BA42" s="1040">
        <v>2.5999999999999999e-002</v>
      </c>
    </row>
    <row r="43" spans="1:53" s="816" customFormat="1" ht="24" customHeight="1">
      <c r="A43" s="830">
        <v>22</v>
      </c>
      <c r="B43" s="847">
        <f>'2（収支報告書)'!A61</f>
        <v>0</v>
      </c>
      <c r="C43" s="860"/>
      <c r="D43" s="876" t="s">
        <v>625</v>
      </c>
      <c r="E43" s="887"/>
      <c r="F43" s="896" t="str">
        <f t="shared" si="10"/>
        <v xml:space="preserve"> </v>
      </c>
      <c r="G43" s="905" t="str">
        <f t="shared" si="11"/>
        <v xml:space="preserve"> </v>
      </c>
      <c r="H43" s="918"/>
      <c r="I43" s="918"/>
      <c r="J43" s="918"/>
      <c r="K43" s="918"/>
      <c r="L43" s="918"/>
      <c r="M43" s="931"/>
      <c r="N43" s="931"/>
      <c r="O43" s="941"/>
      <c r="P43" s="948"/>
      <c r="Q43" s="956" t="str">
        <f t="shared" si="12"/>
        <v/>
      </c>
      <c r="R43" s="961"/>
      <c r="S43" s="961"/>
      <c r="T43" s="961"/>
      <c r="U43" s="976"/>
      <c r="V43" s="810"/>
      <c r="AO43" s="994"/>
      <c r="AP43" s="994"/>
      <c r="AQ43" s="994"/>
      <c r="AT43" s="1005"/>
      <c r="AV43" s="1005"/>
      <c r="AX43" s="1018">
        <v>40</v>
      </c>
      <c r="AY43" s="1028">
        <v>2.5000000000000001e-002</v>
      </c>
      <c r="AZ43" s="1035">
        <v>40</v>
      </c>
      <c r="BA43" s="1041">
        <v>2.5000000000000001e-002</v>
      </c>
    </row>
    <row r="44" spans="1:53" s="816" customFormat="1" ht="24" customHeight="1">
      <c r="A44" s="830">
        <v>23</v>
      </c>
      <c r="B44" s="847">
        <f>'2（収支報告書)'!A62</f>
        <v>0</v>
      </c>
      <c r="C44" s="860"/>
      <c r="D44" s="876" t="s">
        <v>625</v>
      </c>
      <c r="E44" s="887"/>
      <c r="F44" s="896" t="str">
        <f t="shared" si="10"/>
        <v xml:space="preserve"> </v>
      </c>
      <c r="G44" s="905" t="str">
        <f t="shared" si="11"/>
        <v xml:space="preserve"> </v>
      </c>
      <c r="H44" s="918"/>
      <c r="I44" s="918"/>
      <c r="J44" s="918"/>
      <c r="K44" s="918"/>
      <c r="L44" s="918"/>
      <c r="M44" s="931"/>
      <c r="N44" s="931"/>
      <c r="O44" s="941"/>
      <c r="P44" s="948"/>
      <c r="Q44" s="956" t="str">
        <f t="shared" si="12"/>
        <v/>
      </c>
      <c r="R44" s="961"/>
      <c r="S44" s="961"/>
      <c r="T44" s="961"/>
      <c r="U44" s="976"/>
      <c r="V44" s="810"/>
      <c r="AO44" s="994"/>
      <c r="AP44" s="994"/>
      <c r="AQ44" s="994"/>
      <c r="AT44" s="1005"/>
      <c r="AV44" s="1005"/>
      <c r="AX44" s="1019">
        <v>41</v>
      </c>
      <c r="AY44" s="1029">
        <v>2.5000000000000001e-002</v>
      </c>
      <c r="AZ44" s="1036">
        <v>41</v>
      </c>
      <c r="BA44" s="1042">
        <v>2.5000000000000001e-002</v>
      </c>
    </row>
    <row r="45" spans="1:53" s="816" customFormat="1" ht="24" customHeight="1">
      <c r="A45" s="830">
        <v>24</v>
      </c>
      <c r="B45" s="847">
        <f>'2（収支報告書)'!A63</f>
        <v>0</v>
      </c>
      <c r="C45" s="860"/>
      <c r="D45" s="876" t="s">
        <v>625</v>
      </c>
      <c r="E45" s="887"/>
      <c r="F45" s="896" t="str">
        <f t="shared" si="10"/>
        <v xml:space="preserve"> </v>
      </c>
      <c r="G45" s="905" t="str">
        <f t="shared" si="11"/>
        <v xml:space="preserve"> </v>
      </c>
      <c r="H45" s="918"/>
      <c r="I45" s="918"/>
      <c r="J45" s="918"/>
      <c r="K45" s="918"/>
      <c r="L45" s="918"/>
      <c r="M45" s="931"/>
      <c r="N45" s="931"/>
      <c r="O45" s="941"/>
      <c r="P45" s="948"/>
      <c r="Q45" s="956" t="str">
        <f t="shared" si="12"/>
        <v/>
      </c>
      <c r="R45" s="961"/>
      <c r="S45" s="961"/>
      <c r="T45" s="961"/>
      <c r="U45" s="976"/>
      <c r="V45" s="810"/>
      <c r="AO45" s="994"/>
      <c r="AP45" s="994"/>
      <c r="AQ45" s="994"/>
      <c r="AT45" s="1005"/>
      <c r="AV45" s="1005"/>
      <c r="AX45" s="1017">
        <v>42</v>
      </c>
      <c r="AY45" s="1027">
        <v>2.4e-002</v>
      </c>
      <c r="AZ45" s="1034">
        <v>42</v>
      </c>
      <c r="BA45" s="1040">
        <v>2.4e-002</v>
      </c>
    </row>
    <row r="46" spans="1:53" s="816" customFormat="1" ht="24" customHeight="1">
      <c r="A46" s="830">
        <v>25</v>
      </c>
      <c r="B46" s="847">
        <f>'2（収支報告書)'!A64</f>
        <v>0</v>
      </c>
      <c r="C46" s="860"/>
      <c r="D46" s="876" t="s">
        <v>625</v>
      </c>
      <c r="E46" s="887"/>
      <c r="F46" s="896" t="str">
        <f t="shared" si="10"/>
        <v xml:space="preserve"> </v>
      </c>
      <c r="G46" s="905" t="str">
        <f t="shared" si="11"/>
        <v xml:space="preserve"> </v>
      </c>
      <c r="H46" s="918"/>
      <c r="I46" s="918"/>
      <c r="J46" s="918"/>
      <c r="K46" s="918"/>
      <c r="L46" s="918"/>
      <c r="M46" s="931"/>
      <c r="N46" s="931"/>
      <c r="O46" s="941"/>
      <c r="P46" s="948"/>
      <c r="Q46" s="956" t="str">
        <f t="shared" si="12"/>
        <v/>
      </c>
      <c r="R46" s="961"/>
      <c r="S46" s="961"/>
      <c r="T46" s="961"/>
      <c r="U46" s="976"/>
      <c r="V46" s="810"/>
      <c r="AO46" s="994"/>
      <c r="AP46" s="994"/>
      <c r="AQ46" s="994"/>
      <c r="AT46" s="1005"/>
      <c r="AV46" s="1005"/>
      <c r="AX46" s="1017">
        <v>43</v>
      </c>
      <c r="AY46" s="1027">
        <v>2.4e-002</v>
      </c>
      <c r="AZ46" s="1034">
        <v>43</v>
      </c>
      <c r="BA46" s="1040">
        <v>2.4e-002</v>
      </c>
    </row>
    <row r="47" spans="1:53" s="816" customFormat="1" ht="24" customHeight="1">
      <c r="A47" s="830">
        <v>26</v>
      </c>
      <c r="B47" s="847">
        <f>'2（収支報告書)'!A65</f>
        <v>0</v>
      </c>
      <c r="C47" s="860"/>
      <c r="D47" s="876" t="s">
        <v>625</v>
      </c>
      <c r="E47" s="887"/>
      <c r="F47" s="896" t="str">
        <f t="shared" si="10"/>
        <v xml:space="preserve"> </v>
      </c>
      <c r="G47" s="905" t="str">
        <f t="shared" si="11"/>
        <v xml:space="preserve"> </v>
      </c>
      <c r="H47" s="918"/>
      <c r="I47" s="918"/>
      <c r="J47" s="918"/>
      <c r="K47" s="918"/>
      <c r="L47" s="918"/>
      <c r="M47" s="931"/>
      <c r="N47" s="931"/>
      <c r="O47" s="941"/>
      <c r="P47" s="948"/>
      <c r="Q47" s="956" t="str">
        <f t="shared" si="12"/>
        <v/>
      </c>
      <c r="R47" s="961"/>
      <c r="S47" s="961"/>
      <c r="T47" s="961"/>
      <c r="U47" s="976"/>
      <c r="V47" s="810"/>
      <c r="AO47" s="994"/>
      <c r="AP47" s="994"/>
      <c r="AQ47" s="994"/>
      <c r="AT47" s="1005"/>
      <c r="AV47" s="1005"/>
      <c r="AX47" s="1017">
        <v>44</v>
      </c>
      <c r="AY47" s="1027">
        <v>2.3e-002</v>
      </c>
      <c r="AZ47" s="1034">
        <v>44</v>
      </c>
      <c r="BA47" s="1040">
        <v>2.3e-002</v>
      </c>
    </row>
    <row r="48" spans="1:53" s="816" customFormat="1" ht="24" customHeight="1">
      <c r="A48" s="830">
        <v>27</v>
      </c>
      <c r="B48" s="847">
        <f>'2（収支報告書)'!A66</f>
        <v>0</v>
      </c>
      <c r="C48" s="860"/>
      <c r="D48" s="876" t="s">
        <v>625</v>
      </c>
      <c r="E48" s="887"/>
      <c r="F48" s="896" t="str">
        <f t="shared" si="10"/>
        <v xml:space="preserve"> </v>
      </c>
      <c r="G48" s="905" t="str">
        <f t="shared" si="11"/>
        <v xml:space="preserve"> </v>
      </c>
      <c r="H48" s="918"/>
      <c r="I48" s="918"/>
      <c r="J48" s="918"/>
      <c r="K48" s="918"/>
      <c r="L48" s="918"/>
      <c r="M48" s="931"/>
      <c r="N48" s="931"/>
      <c r="O48" s="941"/>
      <c r="P48" s="948"/>
      <c r="Q48" s="956" t="str">
        <f t="shared" si="12"/>
        <v/>
      </c>
      <c r="R48" s="961"/>
      <c r="S48" s="961"/>
      <c r="T48" s="961"/>
      <c r="U48" s="976"/>
      <c r="V48" s="810"/>
      <c r="AO48" s="994"/>
      <c r="AP48" s="994"/>
      <c r="AQ48" s="994"/>
      <c r="AT48" s="1005"/>
      <c r="AV48" s="1005"/>
      <c r="AX48" s="1018">
        <v>45</v>
      </c>
      <c r="AY48" s="1028">
        <v>2.3e-002</v>
      </c>
      <c r="AZ48" s="1035">
        <v>45</v>
      </c>
      <c r="BA48" s="1041">
        <v>2.3e-002</v>
      </c>
    </row>
    <row r="49" spans="1:53" s="816" customFormat="1" ht="24" customHeight="1">
      <c r="A49" s="830">
        <v>28</v>
      </c>
      <c r="B49" s="847">
        <f>'2（収支報告書)'!A67</f>
        <v>0</v>
      </c>
      <c r="C49" s="860"/>
      <c r="D49" s="876" t="s">
        <v>625</v>
      </c>
      <c r="E49" s="887"/>
      <c r="F49" s="896" t="str">
        <f t="shared" si="10"/>
        <v xml:space="preserve"> </v>
      </c>
      <c r="G49" s="905" t="str">
        <f t="shared" si="11"/>
        <v xml:space="preserve"> </v>
      </c>
      <c r="H49" s="918"/>
      <c r="I49" s="918"/>
      <c r="J49" s="918"/>
      <c r="K49" s="918"/>
      <c r="L49" s="918"/>
      <c r="M49" s="931"/>
      <c r="N49" s="931"/>
      <c r="O49" s="941"/>
      <c r="P49" s="948"/>
      <c r="Q49" s="956" t="str">
        <f t="shared" si="12"/>
        <v/>
      </c>
      <c r="R49" s="961"/>
      <c r="S49" s="961"/>
      <c r="T49" s="961"/>
      <c r="U49" s="976"/>
      <c r="V49" s="810"/>
      <c r="AO49" s="994"/>
      <c r="AP49" s="994"/>
      <c r="AQ49" s="994"/>
      <c r="AT49" s="1005"/>
      <c r="AV49" s="1005"/>
      <c r="AX49" s="1019">
        <v>46</v>
      </c>
      <c r="AY49" s="1029">
        <v>2.1999999999999999e-002</v>
      </c>
      <c r="AZ49" s="1036">
        <v>46</v>
      </c>
      <c r="BA49" s="1042">
        <v>2.1999999999999999e-002</v>
      </c>
    </row>
    <row r="50" spans="1:53" s="816" customFormat="1" ht="24" customHeight="1">
      <c r="A50" s="830">
        <v>29</v>
      </c>
      <c r="B50" s="847">
        <f>'2（収支報告書)'!A68</f>
        <v>0</v>
      </c>
      <c r="C50" s="860"/>
      <c r="D50" s="876"/>
      <c r="E50" s="887"/>
      <c r="F50" s="896" t="str">
        <f t="shared" si="10"/>
        <v xml:space="preserve"> </v>
      </c>
      <c r="G50" s="905" t="str">
        <f t="shared" si="11"/>
        <v xml:space="preserve"> </v>
      </c>
      <c r="H50" s="918"/>
      <c r="I50" s="918"/>
      <c r="J50" s="918"/>
      <c r="K50" s="918"/>
      <c r="L50" s="918"/>
      <c r="M50" s="931"/>
      <c r="N50" s="931"/>
      <c r="O50" s="941"/>
      <c r="P50" s="948"/>
      <c r="Q50" s="956" t="str">
        <f t="shared" si="12"/>
        <v/>
      </c>
      <c r="R50" s="961"/>
      <c r="S50" s="961"/>
      <c r="T50" s="961"/>
      <c r="U50" s="976"/>
      <c r="V50" s="810"/>
      <c r="AO50" s="994"/>
      <c r="AP50" s="994"/>
      <c r="AQ50" s="994"/>
      <c r="AT50" s="1005"/>
      <c r="AV50" s="1005"/>
      <c r="AX50" s="1017">
        <v>47</v>
      </c>
      <c r="AY50" s="1027">
        <v>2.1999999999999999e-002</v>
      </c>
      <c r="AZ50" s="1034">
        <v>47</v>
      </c>
      <c r="BA50" s="1040">
        <v>2.1999999999999999e-002</v>
      </c>
    </row>
    <row r="51" spans="1:53" s="816" customFormat="1" ht="24" customHeight="1">
      <c r="A51" s="830">
        <v>30</v>
      </c>
      <c r="B51" s="847">
        <f>'2（収支報告書)'!A69</f>
        <v>0</v>
      </c>
      <c r="C51" s="860"/>
      <c r="D51" s="876" t="s">
        <v>625</v>
      </c>
      <c r="E51" s="887"/>
      <c r="F51" s="896" t="str">
        <f t="shared" si="10"/>
        <v xml:space="preserve"> </v>
      </c>
      <c r="G51" s="905" t="str">
        <f t="shared" si="11"/>
        <v xml:space="preserve"> </v>
      </c>
      <c r="H51" s="918"/>
      <c r="I51" s="918"/>
      <c r="J51" s="918"/>
      <c r="K51" s="918"/>
      <c r="L51" s="918"/>
      <c r="M51" s="931"/>
      <c r="N51" s="931"/>
      <c r="O51" s="941"/>
      <c r="P51" s="948"/>
      <c r="Q51" s="956" t="str">
        <f t="shared" si="12"/>
        <v/>
      </c>
      <c r="R51" s="961"/>
      <c r="S51" s="961"/>
      <c r="T51" s="961"/>
      <c r="U51" s="976"/>
      <c r="V51" s="810"/>
      <c r="AO51" s="994"/>
      <c r="AP51" s="994"/>
      <c r="AQ51" s="994"/>
      <c r="AT51" s="1005"/>
      <c r="AV51" s="1005"/>
      <c r="AX51" s="1017">
        <v>48</v>
      </c>
      <c r="AY51" s="1030" t="s">
        <v>357</v>
      </c>
      <c r="AZ51" s="1034">
        <v>48</v>
      </c>
      <c r="BA51" s="1040">
        <v>2.1000000000000001e-002</v>
      </c>
    </row>
    <row r="52" spans="1:53" s="816" customFormat="1" ht="24" customHeight="1">
      <c r="A52" s="830">
        <v>31</v>
      </c>
      <c r="B52" s="847">
        <f>'2（収支報告書)'!A70</f>
        <v>0</v>
      </c>
      <c r="C52" s="860"/>
      <c r="D52" s="876" t="s">
        <v>625</v>
      </c>
      <c r="E52" s="887"/>
      <c r="F52" s="896" t="str">
        <f t="shared" si="10"/>
        <v xml:space="preserve"> </v>
      </c>
      <c r="G52" s="905" t="str">
        <f t="shared" si="11"/>
        <v xml:space="preserve"> </v>
      </c>
      <c r="H52" s="918"/>
      <c r="I52" s="918"/>
      <c r="J52" s="918"/>
      <c r="K52" s="918"/>
      <c r="L52" s="918"/>
      <c r="M52" s="931"/>
      <c r="N52" s="931"/>
      <c r="O52" s="941"/>
      <c r="P52" s="948"/>
      <c r="Q52" s="956" t="str">
        <f t="shared" si="12"/>
        <v/>
      </c>
      <c r="R52" s="961"/>
      <c r="S52" s="961"/>
      <c r="T52" s="961"/>
      <c r="U52" s="976"/>
      <c r="V52" s="810"/>
      <c r="AO52" s="994"/>
      <c r="AP52" s="994"/>
      <c r="AQ52" s="994"/>
      <c r="AT52" s="1005"/>
      <c r="AV52" s="1005"/>
      <c r="AX52" s="1017">
        <v>49</v>
      </c>
      <c r="AY52" s="1031">
        <v>2.1000000000000001e-002</v>
      </c>
      <c r="AZ52" s="1034">
        <v>49</v>
      </c>
      <c r="BA52" s="1043">
        <v>2.1000000000000001e-002</v>
      </c>
    </row>
    <row r="53" spans="1:53" s="816" customFormat="1" ht="24" customHeight="1">
      <c r="A53" s="830">
        <v>32</v>
      </c>
      <c r="B53" s="847">
        <f>'2（収支報告書)'!A71</f>
        <v>0</v>
      </c>
      <c r="C53" s="860"/>
      <c r="D53" s="877" t="s">
        <v>625</v>
      </c>
      <c r="E53" s="887"/>
      <c r="F53" s="895" t="str">
        <f t="shared" si="10"/>
        <v xml:space="preserve"> </v>
      </c>
      <c r="G53" s="905" t="str">
        <f t="shared" si="11"/>
        <v xml:space="preserve"> </v>
      </c>
      <c r="H53" s="918"/>
      <c r="I53" s="918"/>
      <c r="J53" s="918"/>
      <c r="K53" s="918"/>
      <c r="L53" s="918"/>
      <c r="M53" s="931"/>
      <c r="N53" s="931"/>
      <c r="O53" s="940"/>
      <c r="P53" s="947"/>
      <c r="Q53" s="956" t="str">
        <f t="shared" si="12"/>
        <v/>
      </c>
      <c r="R53" s="961"/>
      <c r="S53" s="961"/>
      <c r="T53" s="961"/>
      <c r="U53" s="976"/>
      <c r="V53" s="810"/>
      <c r="AO53" s="994"/>
      <c r="AP53" s="994"/>
      <c r="AQ53" s="994"/>
      <c r="AT53" s="1005"/>
      <c r="AV53" s="1005"/>
      <c r="AX53" s="1018">
        <v>50</v>
      </c>
      <c r="AY53" s="1028">
        <v>2.e-002</v>
      </c>
      <c r="AZ53" s="1035">
        <v>50</v>
      </c>
      <c r="BA53" s="1044">
        <v>2.e-002</v>
      </c>
    </row>
    <row r="54" spans="1:53" s="816" customFormat="1" ht="24" customHeight="1">
      <c r="A54" s="830">
        <v>33</v>
      </c>
      <c r="B54" s="847">
        <f>'2（収支報告書)'!A72</f>
        <v>0</v>
      </c>
      <c r="C54" s="860"/>
      <c r="D54" s="876" t="s">
        <v>625</v>
      </c>
      <c r="E54" s="887"/>
      <c r="F54" s="896" t="str">
        <f t="shared" si="10"/>
        <v xml:space="preserve"> </v>
      </c>
      <c r="G54" s="905" t="str">
        <f t="shared" si="11"/>
        <v xml:space="preserve"> </v>
      </c>
      <c r="H54" s="918"/>
      <c r="I54" s="918"/>
      <c r="J54" s="918"/>
      <c r="K54" s="918"/>
      <c r="L54" s="918"/>
      <c r="M54" s="931"/>
      <c r="N54" s="931"/>
      <c r="O54" s="941"/>
      <c r="P54" s="948"/>
      <c r="Q54" s="956" t="str">
        <f t="shared" si="12"/>
        <v/>
      </c>
      <c r="R54" s="961"/>
      <c r="S54" s="961"/>
      <c r="T54" s="961"/>
      <c r="U54" s="976"/>
      <c r="V54" s="810"/>
      <c r="AO54" s="994"/>
      <c r="AP54" s="994"/>
      <c r="AQ54" s="994"/>
      <c r="AU54" s="1005"/>
      <c r="AV54" s="1005"/>
      <c r="AY54" s="1005"/>
    </row>
    <row r="55" spans="1:53" s="816" customFormat="1" ht="24" customHeight="1">
      <c r="A55" s="830">
        <v>34</v>
      </c>
      <c r="B55" s="847">
        <f>'2（収支報告書)'!A73</f>
        <v>0</v>
      </c>
      <c r="C55" s="860"/>
      <c r="D55" s="876" t="s">
        <v>625</v>
      </c>
      <c r="E55" s="887"/>
      <c r="F55" s="896" t="str">
        <f t="shared" si="10"/>
        <v xml:space="preserve"> </v>
      </c>
      <c r="G55" s="905" t="str">
        <f t="shared" si="11"/>
        <v xml:space="preserve"> </v>
      </c>
      <c r="H55" s="918"/>
      <c r="I55" s="918"/>
      <c r="J55" s="918"/>
      <c r="K55" s="918"/>
      <c r="L55" s="918"/>
      <c r="M55" s="931"/>
      <c r="N55" s="931"/>
      <c r="O55" s="941"/>
      <c r="P55" s="948"/>
      <c r="Q55" s="956" t="str">
        <f t="shared" si="12"/>
        <v/>
      </c>
      <c r="R55" s="961"/>
      <c r="S55" s="961"/>
      <c r="T55" s="961"/>
      <c r="U55" s="976"/>
      <c r="V55" s="810"/>
      <c r="AO55" s="994"/>
      <c r="AP55" s="994"/>
      <c r="AQ55" s="994"/>
      <c r="AU55" s="1005"/>
      <c r="AY55" s="1005"/>
    </row>
    <row r="56" spans="1:53" s="816" customFormat="1" ht="24" customHeight="1">
      <c r="A56" s="830">
        <v>35</v>
      </c>
      <c r="B56" s="847">
        <f>'2（収支報告書)'!A74</f>
        <v>0</v>
      </c>
      <c r="C56" s="860"/>
      <c r="D56" s="876" t="s">
        <v>625</v>
      </c>
      <c r="E56" s="887"/>
      <c r="F56" s="896" t="str">
        <f t="shared" si="10"/>
        <v xml:space="preserve"> </v>
      </c>
      <c r="G56" s="905" t="str">
        <f t="shared" si="11"/>
        <v xml:space="preserve"> </v>
      </c>
      <c r="H56" s="918"/>
      <c r="I56" s="918"/>
      <c r="J56" s="918"/>
      <c r="K56" s="918"/>
      <c r="L56" s="918"/>
      <c r="M56" s="931"/>
      <c r="N56" s="931"/>
      <c r="O56" s="941"/>
      <c r="P56" s="948"/>
      <c r="Q56" s="956" t="str">
        <f t="shared" si="12"/>
        <v/>
      </c>
      <c r="R56" s="961"/>
      <c r="S56" s="961"/>
      <c r="T56" s="961"/>
      <c r="U56" s="976"/>
      <c r="V56" s="810"/>
      <c r="AO56" s="994"/>
      <c r="AP56" s="994"/>
      <c r="AQ56" s="994"/>
      <c r="AX56" s="711"/>
      <c r="AY56" s="813"/>
      <c r="AZ56" s="711"/>
      <c r="BA56" s="711"/>
    </row>
    <row r="57" spans="1:53" s="816" customFormat="1" ht="24" customHeight="1">
      <c r="A57" s="830">
        <v>36</v>
      </c>
      <c r="B57" s="847">
        <f>'2（収支報告書)'!A75</f>
        <v>0</v>
      </c>
      <c r="C57" s="860"/>
      <c r="D57" s="876" t="s">
        <v>625</v>
      </c>
      <c r="E57" s="887"/>
      <c r="F57" s="896" t="str">
        <f t="shared" si="10"/>
        <v xml:space="preserve"> </v>
      </c>
      <c r="G57" s="905" t="str">
        <f t="shared" si="11"/>
        <v xml:space="preserve"> </v>
      </c>
      <c r="H57" s="918"/>
      <c r="I57" s="918"/>
      <c r="J57" s="918"/>
      <c r="K57" s="918"/>
      <c r="L57" s="918"/>
      <c r="M57" s="931"/>
      <c r="N57" s="931"/>
      <c r="O57" s="941"/>
      <c r="P57" s="948"/>
      <c r="Q57" s="956" t="str">
        <f t="shared" si="12"/>
        <v/>
      </c>
      <c r="R57" s="961"/>
      <c r="S57" s="961"/>
      <c r="T57" s="961"/>
      <c r="U57" s="976"/>
      <c r="V57" s="810"/>
      <c r="AO57" s="994"/>
      <c r="AP57" s="994"/>
      <c r="AQ57" s="994"/>
      <c r="AX57" s="1020"/>
      <c r="AY57" s="1020"/>
      <c r="AZ57" s="1020"/>
      <c r="BA57" s="1020"/>
    </row>
    <row r="58" spans="1:53" s="816" customFormat="1" ht="24" customHeight="1">
      <c r="A58" s="830">
        <v>37</v>
      </c>
      <c r="B58" s="847">
        <f>'2（収支報告書)'!A76</f>
        <v>0</v>
      </c>
      <c r="C58" s="860"/>
      <c r="D58" s="876" t="s">
        <v>625</v>
      </c>
      <c r="E58" s="887"/>
      <c r="F58" s="896" t="str">
        <f t="shared" si="10"/>
        <v xml:space="preserve"> </v>
      </c>
      <c r="G58" s="905" t="str">
        <f t="shared" si="11"/>
        <v xml:space="preserve"> </v>
      </c>
      <c r="H58" s="918"/>
      <c r="I58" s="918"/>
      <c r="J58" s="918"/>
      <c r="K58" s="918"/>
      <c r="L58" s="918"/>
      <c r="M58" s="931"/>
      <c r="N58" s="931"/>
      <c r="O58" s="941"/>
      <c r="P58" s="948"/>
      <c r="Q58" s="956" t="str">
        <f t="shared" si="12"/>
        <v/>
      </c>
      <c r="R58" s="961"/>
      <c r="S58" s="961"/>
      <c r="T58" s="961"/>
      <c r="U58" s="976"/>
      <c r="V58" s="810"/>
      <c r="AO58" s="994"/>
      <c r="AP58" s="994"/>
      <c r="AQ58" s="994"/>
      <c r="AX58" s="1020"/>
      <c r="AY58" s="1020"/>
      <c r="AZ58" s="1020"/>
      <c r="BA58" s="1020"/>
    </row>
    <row r="59" spans="1:53" s="816" customFormat="1" ht="24" customHeight="1">
      <c r="A59" s="830">
        <v>38</v>
      </c>
      <c r="B59" s="847">
        <f>'2（収支報告書)'!A77</f>
        <v>0</v>
      </c>
      <c r="C59" s="860"/>
      <c r="D59" s="876" t="s">
        <v>625</v>
      </c>
      <c r="E59" s="887"/>
      <c r="F59" s="896" t="str">
        <f t="shared" si="10"/>
        <v xml:space="preserve"> </v>
      </c>
      <c r="G59" s="905" t="str">
        <f t="shared" si="11"/>
        <v xml:space="preserve"> </v>
      </c>
      <c r="H59" s="918"/>
      <c r="I59" s="918"/>
      <c r="J59" s="918"/>
      <c r="K59" s="918"/>
      <c r="L59" s="918"/>
      <c r="M59" s="931"/>
      <c r="N59" s="931"/>
      <c r="O59" s="941"/>
      <c r="P59" s="948"/>
      <c r="Q59" s="956" t="str">
        <f t="shared" si="12"/>
        <v/>
      </c>
      <c r="R59" s="961"/>
      <c r="S59" s="961"/>
      <c r="T59" s="961"/>
      <c r="U59" s="976"/>
      <c r="V59" s="810"/>
      <c r="AO59" s="994"/>
      <c r="AP59" s="994"/>
      <c r="AQ59" s="994"/>
      <c r="AX59" s="1020"/>
      <c r="AY59" s="1020"/>
      <c r="AZ59" s="1020"/>
      <c r="BA59" s="1020"/>
    </row>
    <row r="60" spans="1:53" s="816" customFormat="1" ht="24" customHeight="1">
      <c r="A60" s="830">
        <v>39</v>
      </c>
      <c r="B60" s="847">
        <f>'2（収支報告書)'!A78</f>
        <v>0</v>
      </c>
      <c r="C60" s="860"/>
      <c r="D60" s="876" t="s">
        <v>625</v>
      </c>
      <c r="E60" s="887"/>
      <c r="F60" s="896" t="str">
        <f t="shared" si="10"/>
        <v xml:space="preserve"> </v>
      </c>
      <c r="G60" s="905" t="str">
        <f t="shared" si="11"/>
        <v xml:space="preserve"> </v>
      </c>
      <c r="H60" s="918"/>
      <c r="I60" s="918"/>
      <c r="J60" s="918"/>
      <c r="K60" s="918"/>
      <c r="L60" s="918"/>
      <c r="M60" s="931"/>
      <c r="N60" s="931"/>
      <c r="O60" s="941"/>
      <c r="P60" s="948"/>
      <c r="Q60" s="956" t="str">
        <f t="shared" si="12"/>
        <v/>
      </c>
      <c r="R60" s="961"/>
      <c r="S60" s="961"/>
      <c r="T60" s="961"/>
      <c r="U60" s="976"/>
      <c r="V60" s="810"/>
      <c r="AO60" s="994"/>
      <c r="AP60" s="994"/>
      <c r="AQ60" s="994"/>
      <c r="AX60" s="1020"/>
      <c r="AY60" s="1020"/>
      <c r="AZ60" s="1020"/>
      <c r="BA60" s="1020"/>
    </row>
    <row r="61" spans="1:53" s="816" customFormat="1" ht="24" customHeight="1">
      <c r="A61" s="831">
        <v>40</v>
      </c>
      <c r="B61" s="847">
        <f>'2（収支報告書)'!A79</f>
        <v>0</v>
      </c>
      <c r="C61" s="861"/>
      <c r="D61" s="878" t="s">
        <v>625</v>
      </c>
      <c r="E61" s="861"/>
      <c r="F61" s="897" t="str">
        <f t="shared" si="10"/>
        <v xml:space="preserve"> </v>
      </c>
      <c r="G61" s="905" t="str">
        <f t="shared" si="11"/>
        <v xml:space="preserve"> </v>
      </c>
      <c r="H61" s="918"/>
      <c r="I61" s="918"/>
      <c r="J61" s="918"/>
      <c r="K61" s="918"/>
      <c r="L61" s="918"/>
      <c r="M61" s="932"/>
      <c r="N61" s="932"/>
      <c r="O61" s="942"/>
      <c r="P61" s="949"/>
      <c r="Q61" s="956" t="str">
        <f t="shared" si="12"/>
        <v/>
      </c>
      <c r="R61" s="961"/>
      <c r="S61" s="961"/>
      <c r="T61" s="961"/>
      <c r="U61" s="976"/>
      <c r="V61" s="810"/>
      <c r="AO61" s="994"/>
      <c r="AP61" s="994"/>
      <c r="AQ61" s="994"/>
      <c r="AX61" s="1020"/>
      <c r="AY61" s="1020"/>
      <c r="AZ61" s="1020"/>
      <c r="BA61" s="1020"/>
    </row>
    <row r="62" spans="1:53" s="816" customFormat="1" ht="24" customHeight="1">
      <c r="A62" s="832"/>
      <c r="B62" s="848" t="s">
        <v>295</v>
      </c>
      <c r="C62" s="862">
        <f>SUM(C22:C61)</f>
        <v>0</v>
      </c>
      <c r="D62" s="879"/>
      <c r="E62" s="888"/>
      <c r="F62" s="898">
        <f>SUM(F22:F61)</f>
        <v>0</v>
      </c>
      <c r="G62" s="906">
        <f>SUM(G22:G61)</f>
        <v>0</v>
      </c>
      <c r="H62" s="919"/>
      <c r="I62" s="919"/>
      <c r="J62" s="919"/>
      <c r="K62" s="919"/>
      <c r="L62" s="919"/>
      <c r="M62" s="933"/>
      <c r="N62" s="933"/>
      <c r="O62" s="943">
        <f>SUM(O22:P61)</f>
        <v>0</v>
      </c>
      <c r="P62" s="950"/>
      <c r="Q62" s="957">
        <f>SUM(Q22:U61)</f>
        <v>0</v>
      </c>
      <c r="R62" s="962"/>
      <c r="S62" s="962"/>
      <c r="T62" s="962"/>
      <c r="U62" s="977"/>
      <c r="V62" s="810"/>
      <c r="AO62" s="994"/>
      <c r="AP62" s="994"/>
      <c r="AQ62" s="994"/>
      <c r="AX62" s="1020"/>
      <c r="AY62" s="1020"/>
      <c r="AZ62" s="1020"/>
      <c r="BA62" s="1020"/>
    </row>
    <row r="63" spans="1:53" s="711" customFormat="1" ht="18.75">
      <c r="A63" s="833"/>
      <c r="B63" s="833"/>
      <c r="C63" s="863"/>
      <c r="D63" s="863"/>
      <c r="E63" s="863"/>
      <c r="F63" s="899"/>
      <c r="G63" s="907"/>
      <c r="H63" s="907"/>
      <c r="I63" s="907"/>
      <c r="J63" s="907"/>
      <c r="K63" s="907"/>
      <c r="L63" s="833"/>
      <c r="M63" s="833"/>
      <c r="N63" s="833"/>
      <c r="O63" s="833"/>
      <c r="P63" s="833"/>
      <c r="Q63" s="958"/>
      <c r="R63" s="958"/>
      <c r="S63" s="958"/>
      <c r="T63" s="958"/>
      <c r="U63" s="958"/>
      <c r="V63" s="73"/>
      <c r="AO63" s="812"/>
      <c r="AP63" s="812"/>
      <c r="AQ63" s="812"/>
      <c r="AX63" s="1020"/>
      <c r="AY63" s="1020"/>
      <c r="AZ63" s="1020"/>
      <c r="BA63" s="1020"/>
    </row>
    <row r="64" spans="1:53" ht="92.4" customHeight="1">
      <c r="A64" s="834"/>
      <c r="B64" s="849" t="s">
        <v>588</v>
      </c>
      <c r="C64" s="864" t="s">
        <v>65</v>
      </c>
      <c r="D64" s="864" t="s">
        <v>550</v>
      </c>
      <c r="E64" s="864" t="s">
        <v>348</v>
      </c>
      <c r="F64" s="864"/>
      <c r="G64" s="864" t="s">
        <v>670</v>
      </c>
      <c r="H64" s="920"/>
      <c r="I64" s="920"/>
      <c r="J64" s="920"/>
      <c r="K64" s="920"/>
    </row>
    <row r="65" spans="1:11" ht="16.2">
      <c r="A65" s="834"/>
      <c r="B65" s="850" t="s">
        <v>589</v>
      </c>
      <c r="C65" s="865" t="s">
        <v>641</v>
      </c>
      <c r="D65" s="880">
        <v>4</v>
      </c>
      <c r="E65" s="880">
        <v>4</v>
      </c>
      <c r="F65" s="880"/>
      <c r="G65" s="908">
        <v>0.25</v>
      </c>
      <c r="H65" s="921"/>
      <c r="I65" s="921"/>
      <c r="J65" s="921"/>
      <c r="K65" s="921"/>
    </row>
    <row r="66" spans="1:11" ht="16.2">
      <c r="A66" s="834"/>
      <c r="B66" s="850" t="s">
        <v>591</v>
      </c>
      <c r="C66" s="865" t="s">
        <v>566</v>
      </c>
      <c r="D66" s="880">
        <v>4</v>
      </c>
      <c r="E66" s="880">
        <v>7</v>
      </c>
      <c r="F66" s="880"/>
      <c r="G66" s="908">
        <v>0.25</v>
      </c>
      <c r="H66" s="921"/>
      <c r="I66" s="921"/>
      <c r="J66" s="921"/>
      <c r="K66" s="921"/>
    </row>
    <row r="67" spans="1:11" ht="16.2">
      <c r="A67" s="834"/>
      <c r="B67" s="850" t="s">
        <v>131</v>
      </c>
      <c r="C67" s="865" t="s">
        <v>347</v>
      </c>
      <c r="D67" s="880">
        <v>5</v>
      </c>
      <c r="E67" s="880">
        <v>7</v>
      </c>
      <c r="F67" s="880"/>
      <c r="G67" s="908">
        <v>0.2</v>
      </c>
      <c r="H67" s="921"/>
      <c r="I67" s="921"/>
      <c r="J67" s="921"/>
      <c r="K67" s="921"/>
    </row>
    <row r="68" spans="1:11" ht="32.4">
      <c r="A68" s="834"/>
      <c r="B68" s="850" t="s">
        <v>473</v>
      </c>
      <c r="C68" s="865" t="s">
        <v>369</v>
      </c>
      <c r="D68" s="880">
        <v>5</v>
      </c>
      <c r="E68" s="880">
        <v>7</v>
      </c>
      <c r="F68" s="880"/>
      <c r="G68" s="908">
        <v>0.2</v>
      </c>
      <c r="H68" s="921"/>
      <c r="I68" s="921"/>
      <c r="J68" s="921"/>
      <c r="K68" s="921"/>
    </row>
    <row r="69" spans="1:11" ht="32.4">
      <c r="A69" s="834"/>
      <c r="B69" s="850" t="s">
        <v>90</v>
      </c>
      <c r="C69" s="865" t="s">
        <v>642</v>
      </c>
      <c r="D69" s="880">
        <v>5</v>
      </c>
      <c r="E69" s="880">
        <v>7</v>
      </c>
      <c r="F69" s="880"/>
      <c r="G69" s="908">
        <v>0.2</v>
      </c>
      <c r="H69" s="921"/>
      <c r="I69" s="921"/>
      <c r="J69" s="921"/>
      <c r="K69" s="921"/>
    </row>
    <row r="70" spans="1:11" ht="32.4">
      <c r="A70" s="834"/>
      <c r="B70" s="850" t="s">
        <v>593</v>
      </c>
      <c r="C70" s="865" t="s">
        <v>643</v>
      </c>
      <c r="D70" s="880">
        <v>5</v>
      </c>
      <c r="E70" s="880">
        <v>7</v>
      </c>
      <c r="F70" s="880"/>
      <c r="G70" s="908">
        <v>0.2</v>
      </c>
      <c r="H70" s="921"/>
      <c r="I70" s="921"/>
      <c r="J70" s="921"/>
      <c r="K70" s="921"/>
    </row>
    <row r="71" spans="1:11" ht="16.2">
      <c r="A71" s="834"/>
      <c r="B71" s="850" t="s">
        <v>595</v>
      </c>
      <c r="C71" s="865" t="s">
        <v>410</v>
      </c>
      <c r="D71" s="880">
        <v>5</v>
      </c>
      <c r="E71" s="880">
        <v>7</v>
      </c>
      <c r="F71" s="880"/>
      <c r="G71" s="908">
        <v>0.2</v>
      </c>
      <c r="H71" s="921"/>
      <c r="I71" s="921"/>
      <c r="J71" s="921"/>
      <c r="K71" s="921"/>
    </row>
    <row r="72" spans="1:11" ht="16.2">
      <c r="A72" s="834"/>
      <c r="B72" s="850" t="s">
        <v>374</v>
      </c>
      <c r="C72" s="865" t="s">
        <v>339</v>
      </c>
      <c r="D72" s="880">
        <v>5</v>
      </c>
      <c r="E72" s="880">
        <v>7</v>
      </c>
      <c r="F72" s="880"/>
      <c r="G72" s="908">
        <v>0.2</v>
      </c>
      <c r="H72" s="921"/>
      <c r="I72" s="921"/>
      <c r="J72" s="921"/>
      <c r="K72" s="921"/>
    </row>
    <row r="73" spans="1:11" ht="32.4">
      <c r="A73" s="834"/>
      <c r="B73" s="850" t="s">
        <v>596</v>
      </c>
      <c r="C73" s="865" t="s">
        <v>254</v>
      </c>
      <c r="D73" s="880">
        <v>5</v>
      </c>
      <c r="E73" s="880">
        <v>7</v>
      </c>
      <c r="F73" s="880"/>
      <c r="G73" s="908">
        <v>0.2</v>
      </c>
      <c r="H73" s="921"/>
      <c r="I73" s="921"/>
      <c r="J73" s="921"/>
      <c r="K73" s="921"/>
    </row>
    <row r="74" spans="1:11" ht="16.2">
      <c r="A74" s="834"/>
      <c r="B74" s="850" t="s">
        <v>558</v>
      </c>
      <c r="C74" s="865" t="s">
        <v>618</v>
      </c>
      <c r="D74" s="880">
        <v>5</v>
      </c>
      <c r="E74" s="880">
        <v>7</v>
      </c>
      <c r="F74" s="880"/>
      <c r="G74" s="908">
        <v>0.2</v>
      </c>
      <c r="H74" s="921"/>
      <c r="I74" s="921"/>
      <c r="J74" s="921"/>
      <c r="K74" s="921"/>
    </row>
    <row r="75" spans="1:11" ht="16.2">
      <c r="A75" s="834"/>
      <c r="B75" s="850" t="s">
        <v>598</v>
      </c>
      <c r="C75" s="865" t="s">
        <v>434</v>
      </c>
      <c r="D75" s="880">
        <v>5</v>
      </c>
      <c r="E75" s="880">
        <v>7</v>
      </c>
      <c r="F75" s="880"/>
      <c r="G75" s="908">
        <v>0.2</v>
      </c>
      <c r="H75" s="921"/>
      <c r="I75" s="921"/>
      <c r="J75" s="921"/>
      <c r="K75" s="921"/>
    </row>
    <row r="76" spans="1:11" ht="32.4">
      <c r="A76" s="834"/>
      <c r="B76" s="850" t="s">
        <v>549</v>
      </c>
      <c r="C76" s="865" t="s">
        <v>564</v>
      </c>
      <c r="D76" s="880">
        <v>5</v>
      </c>
      <c r="E76" s="880">
        <v>7</v>
      </c>
      <c r="F76" s="880"/>
      <c r="G76" s="908">
        <v>0.2</v>
      </c>
      <c r="H76" s="921"/>
      <c r="I76" s="921"/>
      <c r="J76" s="921"/>
      <c r="K76" s="921"/>
    </row>
    <row r="77" spans="1:11" ht="32.4">
      <c r="A77" s="834"/>
      <c r="B77" s="850" t="s">
        <v>600</v>
      </c>
      <c r="C77" s="865" t="s">
        <v>644</v>
      </c>
      <c r="D77" s="880">
        <v>5</v>
      </c>
      <c r="E77" s="880">
        <v>7</v>
      </c>
      <c r="F77" s="880"/>
      <c r="G77" s="908">
        <v>0.2</v>
      </c>
      <c r="H77" s="921"/>
      <c r="I77" s="921"/>
      <c r="J77" s="921"/>
      <c r="K77" s="921"/>
    </row>
    <row r="78" spans="1:11" ht="16.2">
      <c r="A78" s="834"/>
      <c r="B78" s="850" t="s">
        <v>360</v>
      </c>
      <c r="C78" s="865" t="s">
        <v>646</v>
      </c>
      <c r="D78" s="880">
        <v>5</v>
      </c>
      <c r="E78" s="880">
        <v>7</v>
      </c>
      <c r="F78" s="880"/>
      <c r="G78" s="908">
        <v>0.2</v>
      </c>
      <c r="H78" s="921"/>
      <c r="I78" s="921"/>
      <c r="J78" s="921"/>
      <c r="K78" s="921"/>
    </row>
    <row r="79" spans="1:11" ht="16.2">
      <c r="A79" s="834"/>
      <c r="B79" s="850" t="s">
        <v>601</v>
      </c>
      <c r="C79" s="865" t="s">
        <v>5</v>
      </c>
      <c r="D79" s="880">
        <v>8</v>
      </c>
      <c r="E79" s="880">
        <v>7</v>
      </c>
      <c r="F79" s="880"/>
      <c r="G79" s="908">
        <v>0.125</v>
      </c>
      <c r="H79" s="921"/>
      <c r="I79" s="921"/>
      <c r="J79" s="921"/>
      <c r="K79" s="921"/>
    </row>
    <row r="80" spans="1:11" ht="16.2">
      <c r="A80" s="834"/>
      <c r="B80" s="850" t="s">
        <v>587</v>
      </c>
      <c r="C80" s="865" t="s">
        <v>363</v>
      </c>
      <c r="D80" s="880">
        <v>8</v>
      </c>
      <c r="E80" s="880">
        <v>7</v>
      </c>
      <c r="F80" s="880"/>
      <c r="G80" s="908">
        <v>0.125</v>
      </c>
      <c r="H80" s="921"/>
      <c r="I80" s="921"/>
      <c r="J80" s="921"/>
      <c r="K80" s="921"/>
    </row>
    <row r="81" spans="1:11" ht="32.4">
      <c r="A81" s="834"/>
      <c r="B81" s="850" t="s">
        <v>602</v>
      </c>
      <c r="C81" s="865" t="s">
        <v>394</v>
      </c>
      <c r="D81" s="880">
        <v>8</v>
      </c>
      <c r="E81" s="880">
        <v>7</v>
      </c>
      <c r="F81" s="880"/>
      <c r="G81" s="908">
        <v>0.125</v>
      </c>
      <c r="H81" s="921"/>
      <c r="I81" s="921"/>
      <c r="J81" s="921"/>
      <c r="K81" s="921"/>
    </row>
    <row r="82" spans="1:11" ht="32.4">
      <c r="A82" s="834"/>
      <c r="B82" s="850" t="s">
        <v>605</v>
      </c>
      <c r="C82" s="865" t="s">
        <v>578</v>
      </c>
      <c r="D82" s="880">
        <v>8</v>
      </c>
      <c r="E82" s="880">
        <v>7</v>
      </c>
      <c r="F82" s="880"/>
      <c r="G82" s="908">
        <v>0.125</v>
      </c>
      <c r="H82" s="921"/>
      <c r="I82" s="921"/>
      <c r="J82" s="921"/>
      <c r="K82" s="921"/>
    </row>
    <row r="83" spans="1:11" ht="16.2">
      <c r="A83" s="834"/>
      <c r="B83" s="850" t="s">
        <v>524</v>
      </c>
      <c r="C83" s="865" t="s">
        <v>599</v>
      </c>
      <c r="D83" s="880">
        <v>8</v>
      </c>
      <c r="E83" s="880">
        <v>7</v>
      </c>
      <c r="F83" s="880"/>
      <c r="G83" s="908">
        <v>0.125</v>
      </c>
      <c r="H83" s="921"/>
      <c r="I83" s="921"/>
      <c r="J83" s="921"/>
      <c r="K83" s="921"/>
    </row>
    <row r="84" spans="1:11" ht="16.2">
      <c r="A84" s="834"/>
      <c r="B84" s="850" t="s">
        <v>608</v>
      </c>
      <c r="C84" s="865" t="s">
        <v>349</v>
      </c>
      <c r="D84" s="880">
        <v>5</v>
      </c>
      <c r="E84" s="880">
        <v>7</v>
      </c>
      <c r="F84" s="880"/>
      <c r="G84" s="908">
        <v>0.2</v>
      </c>
      <c r="H84" s="921"/>
      <c r="I84" s="921"/>
      <c r="J84" s="921"/>
      <c r="K84" s="921"/>
    </row>
    <row r="85" spans="1:11" ht="32.4">
      <c r="A85" s="834"/>
      <c r="B85" s="850" t="s">
        <v>585</v>
      </c>
      <c r="C85" s="865">
        <v>311</v>
      </c>
      <c r="D85" s="880">
        <v>5</v>
      </c>
      <c r="E85" s="880">
        <v>7</v>
      </c>
      <c r="F85" s="880"/>
      <c r="G85" s="908">
        <v>0.2</v>
      </c>
      <c r="H85" s="921"/>
      <c r="I85" s="921"/>
      <c r="J85" s="921"/>
      <c r="K85" s="921"/>
    </row>
    <row r="86" spans="1:11" ht="16.2">
      <c r="A86" s="834"/>
      <c r="B86" s="850" t="s">
        <v>82</v>
      </c>
      <c r="C86" s="865" t="s">
        <v>113</v>
      </c>
      <c r="D86" s="880">
        <v>5</v>
      </c>
      <c r="E86" s="880">
        <v>7</v>
      </c>
      <c r="F86" s="880"/>
      <c r="G86" s="908">
        <v>0.2</v>
      </c>
      <c r="H86" s="921"/>
      <c r="I86" s="921"/>
      <c r="J86" s="921"/>
      <c r="K86" s="921"/>
    </row>
    <row r="87" spans="1:11" ht="16.2">
      <c r="A87" s="834"/>
      <c r="B87" s="850" t="s">
        <v>609</v>
      </c>
      <c r="C87" s="865" t="s">
        <v>648</v>
      </c>
      <c r="D87" s="880">
        <v>5</v>
      </c>
      <c r="E87" s="880">
        <v>7</v>
      </c>
      <c r="F87" s="880"/>
      <c r="G87" s="908">
        <v>0.2</v>
      </c>
      <c r="H87" s="921"/>
      <c r="I87" s="921"/>
      <c r="J87" s="921"/>
      <c r="K87" s="921"/>
    </row>
    <row r="88" spans="1:11" ht="16.2">
      <c r="A88" s="834"/>
      <c r="B88" s="850" t="s">
        <v>584</v>
      </c>
      <c r="C88" s="865" t="s">
        <v>336</v>
      </c>
      <c r="D88" s="880">
        <v>3</v>
      </c>
      <c r="E88" s="880">
        <v>7</v>
      </c>
      <c r="F88" s="880"/>
      <c r="G88" s="908">
        <v>0.33300000000000002</v>
      </c>
      <c r="H88" s="921"/>
      <c r="I88" s="921"/>
      <c r="J88" s="921"/>
      <c r="K88" s="921"/>
    </row>
    <row r="89" spans="1:11" ht="16.2">
      <c r="A89" s="834"/>
      <c r="B89" s="850" t="s">
        <v>610</v>
      </c>
      <c r="C89" s="865">
        <v>331</v>
      </c>
      <c r="D89" s="880">
        <v>5</v>
      </c>
      <c r="E89" s="880">
        <v>7</v>
      </c>
      <c r="F89" s="880"/>
      <c r="G89" s="908">
        <v>0.2</v>
      </c>
      <c r="H89" s="921"/>
      <c r="I89" s="921"/>
      <c r="J89" s="921"/>
      <c r="K89" s="921"/>
    </row>
    <row r="90" spans="1:11" ht="16.2">
      <c r="A90" s="834"/>
      <c r="B90" s="850" t="s">
        <v>696</v>
      </c>
      <c r="C90" s="866"/>
      <c r="D90" s="880">
        <v>5</v>
      </c>
      <c r="E90" s="880">
        <v>7</v>
      </c>
      <c r="F90" s="880"/>
      <c r="G90" s="908">
        <v>0.2</v>
      </c>
      <c r="H90" s="921"/>
      <c r="I90" s="921"/>
      <c r="J90" s="921"/>
      <c r="K90" s="921"/>
    </row>
    <row r="91" spans="1:11" ht="16.2">
      <c r="A91" s="834"/>
      <c r="B91" s="850" t="s">
        <v>346</v>
      </c>
      <c r="C91" s="865" t="s">
        <v>49</v>
      </c>
      <c r="D91" s="880">
        <v>10</v>
      </c>
      <c r="E91" s="880">
        <v>7</v>
      </c>
      <c r="F91" s="880"/>
      <c r="G91" s="908">
        <v>0.1</v>
      </c>
      <c r="H91" s="921"/>
      <c r="I91" s="921"/>
      <c r="J91" s="921"/>
      <c r="K91" s="921"/>
    </row>
    <row r="92" spans="1:11" ht="16.2">
      <c r="A92" s="834"/>
      <c r="B92" s="850" t="s">
        <v>342</v>
      </c>
      <c r="C92" s="865" t="s">
        <v>649</v>
      </c>
      <c r="D92" s="880">
        <v>8</v>
      </c>
      <c r="E92" s="880">
        <v>7</v>
      </c>
      <c r="F92" s="880"/>
      <c r="G92" s="908">
        <v>0.125</v>
      </c>
      <c r="H92" s="921"/>
      <c r="I92" s="921"/>
      <c r="J92" s="921"/>
      <c r="K92" s="921"/>
    </row>
    <row r="93" spans="1:11" ht="16.2">
      <c r="A93" s="834"/>
      <c r="B93" s="850" t="s">
        <v>611</v>
      </c>
      <c r="C93" s="865" t="s">
        <v>650</v>
      </c>
      <c r="D93" s="880">
        <v>5</v>
      </c>
      <c r="E93" s="880">
        <v>7</v>
      </c>
      <c r="F93" s="880"/>
      <c r="G93" s="908">
        <v>0.2</v>
      </c>
      <c r="H93" s="921"/>
      <c r="I93" s="921"/>
      <c r="J93" s="921"/>
      <c r="K93" s="921"/>
    </row>
    <row r="94" spans="1:11" ht="32.4">
      <c r="A94" s="834"/>
      <c r="B94" s="850" t="s">
        <v>573</v>
      </c>
      <c r="C94" s="865" t="s">
        <v>612</v>
      </c>
      <c r="D94" s="880">
        <v>5</v>
      </c>
      <c r="E94" s="880">
        <v>7</v>
      </c>
      <c r="F94" s="880"/>
      <c r="G94" s="908">
        <v>0.2</v>
      </c>
      <c r="H94" s="921"/>
      <c r="I94" s="921"/>
      <c r="J94" s="921"/>
      <c r="K94" s="921"/>
    </row>
    <row r="95" spans="1:11" ht="16.2">
      <c r="A95" s="834"/>
      <c r="B95" s="850" t="s">
        <v>613</v>
      </c>
      <c r="C95" s="865" t="s">
        <v>116</v>
      </c>
      <c r="D95" s="880">
        <v>4</v>
      </c>
      <c r="E95" s="880">
        <v>7</v>
      </c>
      <c r="F95" s="880"/>
      <c r="G95" s="908">
        <v>0.25</v>
      </c>
      <c r="H95" s="921"/>
      <c r="I95" s="921"/>
      <c r="J95" s="921"/>
      <c r="K95" s="921"/>
    </row>
    <row r="96" spans="1:11" ht="16.2">
      <c r="A96" s="834"/>
      <c r="B96" s="850" t="s">
        <v>614</v>
      </c>
      <c r="C96" s="865" t="s">
        <v>651</v>
      </c>
      <c r="D96" s="880">
        <v>5</v>
      </c>
      <c r="E96" s="880">
        <v>7</v>
      </c>
      <c r="F96" s="880"/>
      <c r="G96" s="908">
        <v>0.2</v>
      </c>
      <c r="H96" s="921"/>
      <c r="I96" s="921"/>
      <c r="J96" s="921"/>
      <c r="K96" s="921"/>
    </row>
    <row r="97" spans="1:11" ht="16.2">
      <c r="A97" s="834"/>
      <c r="B97" s="850" t="s">
        <v>570</v>
      </c>
      <c r="C97" s="865" t="s">
        <v>548</v>
      </c>
      <c r="D97" s="880">
        <v>5</v>
      </c>
      <c r="E97" s="880">
        <v>7</v>
      </c>
      <c r="F97" s="880"/>
      <c r="G97" s="908">
        <v>0.2</v>
      </c>
      <c r="H97" s="921"/>
      <c r="I97" s="921"/>
      <c r="J97" s="921"/>
      <c r="K97" s="921"/>
    </row>
    <row r="98" spans="1:11" ht="16.2">
      <c r="A98" s="834"/>
      <c r="B98" s="850" t="s">
        <v>81</v>
      </c>
      <c r="C98" s="865" t="s">
        <v>652</v>
      </c>
      <c r="D98" s="880">
        <v>5</v>
      </c>
      <c r="E98" s="880">
        <v>7</v>
      </c>
      <c r="F98" s="880"/>
      <c r="G98" s="908">
        <v>0.2</v>
      </c>
      <c r="H98" s="921"/>
      <c r="I98" s="921"/>
      <c r="J98" s="921"/>
      <c r="K98" s="921"/>
    </row>
    <row r="99" spans="1:11" ht="16.2">
      <c r="A99" s="834"/>
      <c r="B99" s="850" t="s">
        <v>615</v>
      </c>
      <c r="C99" s="865" t="s">
        <v>654</v>
      </c>
      <c r="D99" s="880">
        <v>5</v>
      </c>
      <c r="E99" s="880">
        <v>7</v>
      </c>
      <c r="F99" s="880"/>
      <c r="G99" s="908">
        <v>0.2</v>
      </c>
      <c r="H99" s="921"/>
      <c r="I99" s="921"/>
      <c r="J99" s="921"/>
      <c r="K99" s="921"/>
    </row>
    <row r="100" spans="1:11" ht="16.2">
      <c r="A100" s="834"/>
      <c r="B100" s="850" t="s">
        <v>616</v>
      </c>
      <c r="C100" s="865" t="s">
        <v>655</v>
      </c>
      <c r="D100" s="880">
        <v>5</v>
      </c>
      <c r="E100" s="880">
        <v>7</v>
      </c>
      <c r="F100" s="880"/>
      <c r="G100" s="908">
        <v>0.2</v>
      </c>
      <c r="H100" s="921"/>
      <c r="I100" s="921"/>
      <c r="J100" s="921"/>
      <c r="K100" s="921"/>
    </row>
    <row r="101" spans="1:11" ht="16.2">
      <c r="A101" s="834"/>
      <c r="B101" s="850" t="s">
        <v>604</v>
      </c>
      <c r="C101" s="865" t="s">
        <v>190</v>
      </c>
      <c r="D101" s="880">
        <v>5</v>
      </c>
      <c r="E101" s="880">
        <v>7</v>
      </c>
      <c r="F101" s="880"/>
      <c r="G101" s="908">
        <v>0.2</v>
      </c>
      <c r="H101" s="921"/>
      <c r="I101" s="921"/>
      <c r="J101" s="921"/>
      <c r="K101" s="921"/>
    </row>
    <row r="102" spans="1:11" ht="16.2">
      <c r="A102" s="834"/>
      <c r="B102" s="850" t="s">
        <v>130</v>
      </c>
      <c r="C102" s="865" t="s">
        <v>656</v>
      </c>
      <c r="D102" s="880">
        <v>5</v>
      </c>
      <c r="E102" s="880">
        <v>7</v>
      </c>
      <c r="F102" s="880"/>
      <c r="G102" s="908">
        <v>0.2</v>
      </c>
      <c r="H102" s="921"/>
      <c r="I102" s="921"/>
      <c r="J102" s="921"/>
      <c r="K102" s="921"/>
    </row>
    <row r="103" spans="1:11" ht="16.2">
      <c r="A103" s="834"/>
      <c r="B103" s="850" t="s">
        <v>194</v>
      </c>
      <c r="C103" s="865" t="s">
        <v>532</v>
      </c>
      <c r="D103" s="880">
        <v>5</v>
      </c>
      <c r="E103" s="880">
        <v>7</v>
      </c>
      <c r="F103" s="880"/>
      <c r="G103" s="908">
        <v>0.2</v>
      </c>
      <c r="H103" s="921"/>
      <c r="I103" s="921"/>
      <c r="J103" s="921"/>
      <c r="K103" s="921"/>
    </row>
    <row r="104" spans="1:11" ht="16.2">
      <c r="A104" s="834"/>
      <c r="B104" s="850" t="s">
        <v>420</v>
      </c>
      <c r="C104" s="865" t="s">
        <v>376</v>
      </c>
      <c r="D104" s="880">
        <v>4</v>
      </c>
      <c r="E104" s="880">
        <v>7</v>
      </c>
      <c r="F104" s="880"/>
      <c r="G104" s="908">
        <v>0.25</v>
      </c>
      <c r="H104" s="921"/>
      <c r="I104" s="921"/>
      <c r="J104" s="921"/>
      <c r="K104" s="921"/>
    </row>
    <row r="105" spans="1:11" ht="16.2">
      <c r="A105" s="834"/>
      <c r="B105" s="850" t="s">
        <v>477</v>
      </c>
      <c r="C105" s="865" t="s">
        <v>292</v>
      </c>
      <c r="D105" s="880">
        <v>5</v>
      </c>
      <c r="E105" s="880">
        <v>7</v>
      </c>
      <c r="F105" s="880"/>
      <c r="G105" s="908">
        <v>0.2</v>
      </c>
      <c r="H105" s="921"/>
      <c r="I105" s="921"/>
      <c r="J105" s="921"/>
      <c r="K105" s="921"/>
    </row>
    <row r="106" spans="1:11" ht="16.2">
      <c r="A106" s="834"/>
      <c r="B106" s="850" t="s">
        <v>358</v>
      </c>
      <c r="C106" s="865" t="s">
        <v>122</v>
      </c>
      <c r="D106" s="880">
        <v>10</v>
      </c>
      <c r="E106" s="880">
        <v>7</v>
      </c>
      <c r="F106" s="880"/>
      <c r="G106" s="908">
        <v>0.1</v>
      </c>
      <c r="H106" s="921"/>
      <c r="I106" s="921"/>
      <c r="J106" s="921"/>
      <c r="K106" s="921"/>
    </row>
    <row r="107" spans="1:11" ht="16.2">
      <c r="A107" s="834"/>
      <c r="B107" s="850" t="s">
        <v>592</v>
      </c>
      <c r="C107" s="865" t="s">
        <v>226</v>
      </c>
      <c r="D107" s="880">
        <v>8</v>
      </c>
      <c r="E107" s="880">
        <v>7</v>
      </c>
      <c r="F107" s="880"/>
      <c r="G107" s="908">
        <v>0.125</v>
      </c>
      <c r="H107" s="921"/>
      <c r="I107" s="921"/>
      <c r="J107" s="921"/>
      <c r="K107" s="921"/>
    </row>
    <row r="108" spans="1:11" ht="16.2">
      <c r="A108" s="834"/>
      <c r="B108" s="850" t="s">
        <v>444</v>
      </c>
      <c r="C108" s="865" t="s">
        <v>424</v>
      </c>
      <c r="D108" s="880">
        <v>5</v>
      </c>
      <c r="E108" s="880">
        <v>7</v>
      </c>
      <c r="F108" s="880"/>
      <c r="G108" s="908">
        <v>0.2</v>
      </c>
      <c r="H108" s="921"/>
      <c r="I108" s="921"/>
      <c r="J108" s="921"/>
      <c r="K108" s="921"/>
    </row>
    <row r="109" spans="1:11" ht="16.2">
      <c r="A109" s="834"/>
      <c r="B109" s="850" t="s">
        <v>384</v>
      </c>
      <c r="C109" s="865" t="s">
        <v>657</v>
      </c>
      <c r="D109" s="880">
        <v>5</v>
      </c>
      <c r="E109" s="880">
        <v>7</v>
      </c>
      <c r="F109" s="880"/>
      <c r="G109" s="908">
        <v>0.2</v>
      </c>
      <c r="H109" s="921"/>
      <c r="I109" s="921"/>
      <c r="J109" s="921"/>
      <c r="K109" s="921"/>
    </row>
    <row r="110" spans="1:11" ht="16.2">
      <c r="A110" s="834"/>
      <c r="B110" s="850" t="s">
        <v>404</v>
      </c>
      <c r="C110" s="865" t="s">
        <v>277</v>
      </c>
      <c r="D110" s="880">
        <v>8</v>
      </c>
      <c r="E110" s="880">
        <v>7</v>
      </c>
      <c r="F110" s="880"/>
      <c r="G110" s="908">
        <v>0.125</v>
      </c>
      <c r="H110" s="921"/>
      <c r="I110" s="921"/>
      <c r="J110" s="921"/>
      <c r="K110" s="921"/>
    </row>
    <row r="111" spans="1:11" ht="16.2">
      <c r="A111" s="834"/>
      <c r="B111" s="850" t="s">
        <v>221</v>
      </c>
      <c r="C111" s="865" t="s">
        <v>567</v>
      </c>
      <c r="D111" s="880">
        <v>5</v>
      </c>
      <c r="E111" s="880">
        <v>7</v>
      </c>
      <c r="F111" s="880"/>
      <c r="G111" s="908">
        <v>0.2</v>
      </c>
      <c r="H111" s="921"/>
      <c r="I111" s="921"/>
      <c r="J111" s="921"/>
      <c r="K111" s="921"/>
    </row>
    <row r="112" spans="1:11" ht="16.2">
      <c r="A112" s="834"/>
      <c r="B112" s="850" t="s">
        <v>286</v>
      </c>
      <c r="C112" s="865" t="s">
        <v>218</v>
      </c>
      <c r="D112" s="880">
        <v>5</v>
      </c>
      <c r="E112" s="880">
        <v>7</v>
      </c>
      <c r="F112" s="880"/>
      <c r="G112" s="908">
        <v>0.2</v>
      </c>
      <c r="H112" s="921"/>
      <c r="I112" s="921"/>
      <c r="J112" s="921"/>
      <c r="K112" s="921"/>
    </row>
    <row r="113" spans="1:11" ht="16.2">
      <c r="A113" s="834"/>
      <c r="B113" s="850" t="s">
        <v>244</v>
      </c>
      <c r="C113" s="865" t="s">
        <v>579</v>
      </c>
      <c r="D113" s="880">
        <v>5</v>
      </c>
      <c r="E113" s="880">
        <v>7</v>
      </c>
      <c r="F113" s="880"/>
      <c r="G113" s="908">
        <v>0.2</v>
      </c>
      <c r="H113" s="921"/>
      <c r="I113" s="921"/>
      <c r="J113" s="921"/>
      <c r="K113" s="921"/>
    </row>
    <row r="114" spans="1:11" ht="16.2">
      <c r="A114" s="834"/>
      <c r="B114" s="850" t="s">
        <v>619</v>
      </c>
      <c r="C114" s="865" t="s">
        <v>182</v>
      </c>
      <c r="D114" s="880">
        <v>5</v>
      </c>
      <c r="E114" s="880">
        <v>7</v>
      </c>
      <c r="F114" s="880"/>
      <c r="G114" s="908">
        <v>0.2</v>
      </c>
      <c r="H114" s="921"/>
      <c r="I114" s="921"/>
      <c r="J114" s="921"/>
      <c r="K114" s="921"/>
    </row>
    <row r="115" spans="1:11" ht="16.2">
      <c r="A115" s="834"/>
      <c r="B115" s="850" t="s">
        <v>620</v>
      </c>
      <c r="C115" s="865" t="s">
        <v>647</v>
      </c>
      <c r="D115" s="880">
        <v>5</v>
      </c>
      <c r="E115" s="880">
        <v>7</v>
      </c>
      <c r="F115" s="880"/>
      <c r="G115" s="908">
        <v>0.2</v>
      </c>
      <c r="H115" s="921"/>
      <c r="I115" s="921"/>
      <c r="J115" s="921"/>
      <c r="K115" s="921"/>
    </row>
    <row r="116" spans="1:11" ht="16.2">
      <c r="A116" s="834"/>
      <c r="B116" s="850" t="s">
        <v>621</v>
      </c>
      <c r="C116" s="865" t="s">
        <v>658</v>
      </c>
      <c r="D116" s="880">
        <v>5</v>
      </c>
      <c r="E116" s="880">
        <v>7</v>
      </c>
      <c r="F116" s="880"/>
      <c r="G116" s="908">
        <v>0.2</v>
      </c>
      <c r="H116" s="921"/>
      <c r="I116" s="921"/>
      <c r="J116" s="921"/>
      <c r="K116" s="921"/>
    </row>
    <row r="117" spans="1:11" ht="16.2">
      <c r="A117" s="834"/>
      <c r="B117" s="850" t="s">
        <v>622</v>
      </c>
      <c r="C117" s="865" t="s">
        <v>659</v>
      </c>
      <c r="D117" s="880">
        <v>5</v>
      </c>
      <c r="E117" s="880">
        <v>7</v>
      </c>
      <c r="F117" s="880"/>
      <c r="G117" s="908">
        <v>0.2</v>
      </c>
      <c r="H117" s="921"/>
      <c r="I117" s="921"/>
      <c r="J117" s="921"/>
      <c r="K117" s="921"/>
    </row>
    <row r="118" spans="1:11" ht="16.2">
      <c r="A118" s="834"/>
      <c r="B118" s="850" t="s">
        <v>626</v>
      </c>
      <c r="C118" s="865" t="s">
        <v>660</v>
      </c>
      <c r="D118" s="880">
        <v>8</v>
      </c>
      <c r="E118" s="880">
        <v>7</v>
      </c>
      <c r="F118" s="880"/>
      <c r="G118" s="908">
        <v>0.125</v>
      </c>
      <c r="H118" s="921"/>
      <c r="I118" s="921"/>
      <c r="J118" s="921"/>
      <c r="K118" s="921"/>
    </row>
    <row r="119" spans="1:11" ht="16.2">
      <c r="A119" s="834"/>
      <c r="B119" s="850" t="s">
        <v>255</v>
      </c>
      <c r="C119" s="865" t="s">
        <v>467</v>
      </c>
      <c r="D119" s="880">
        <v>8</v>
      </c>
      <c r="E119" s="880">
        <v>7</v>
      </c>
      <c r="F119" s="880"/>
      <c r="G119" s="908">
        <v>0.125</v>
      </c>
      <c r="H119" s="921"/>
      <c r="I119" s="921"/>
      <c r="J119" s="921"/>
      <c r="K119" s="921"/>
    </row>
    <row r="120" spans="1:11" ht="16.2">
      <c r="A120" s="834"/>
      <c r="B120" s="850" t="s">
        <v>627</v>
      </c>
      <c r="C120" s="865" t="s">
        <v>330</v>
      </c>
      <c r="D120" s="880">
        <v>5</v>
      </c>
      <c r="E120" s="880">
        <v>7</v>
      </c>
      <c r="F120" s="880"/>
      <c r="G120" s="908">
        <v>0.2</v>
      </c>
      <c r="H120" s="921"/>
      <c r="I120" s="921"/>
      <c r="J120" s="921"/>
      <c r="K120" s="921"/>
    </row>
    <row r="121" spans="1:11" ht="16.2">
      <c r="A121" s="834"/>
      <c r="B121" s="850" t="s">
        <v>470</v>
      </c>
      <c r="C121" s="865" t="s">
        <v>438</v>
      </c>
      <c r="D121" s="880">
        <v>5</v>
      </c>
      <c r="E121" s="880">
        <v>7</v>
      </c>
      <c r="F121" s="880"/>
      <c r="G121" s="908">
        <v>0.2</v>
      </c>
      <c r="H121" s="921"/>
      <c r="I121" s="921"/>
      <c r="J121" s="921"/>
      <c r="K121" s="921"/>
    </row>
    <row r="122" spans="1:11" ht="16.2">
      <c r="A122" s="834"/>
      <c r="B122" s="850" t="s">
        <v>628</v>
      </c>
      <c r="C122" s="865" t="s">
        <v>154</v>
      </c>
      <c r="D122" s="880">
        <v>5</v>
      </c>
      <c r="E122" s="880">
        <v>7</v>
      </c>
      <c r="F122" s="880"/>
      <c r="G122" s="908">
        <v>0.2</v>
      </c>
      <c r="H122" s="921"/>
      <c r="I122" s="921"/>
      <c r="J122" s="921"/>
      <c r="K122" s="921"/>
    </row>
    <row r="123" spans="1:11" ht="16.2">
      <c r="A123" s="834"/>
      <c r="B123" s="850" t="s">
        <v>27</v>
      </c>
      <c r="C123" s="865" t="s">
        <v>662</v>
      </c>
      <c r="D123" s="880">
        <v>5</v>
      </c>
      <c r="E123" s="880">
        <v>7</v>
      </c>
      <c r="F123" s="880"/>
      <c r="G123" s="908">
        <v>0.2</v>
      </c>
      <c r="H123" s="921"/>
      <c r="I123" s="921"/>
      <c r="J123" s="921"/>
      <c r="K123" s="921"/>
    </row>
    <row r="124" spans="1:11" ht="16.2">
      <c r="A124" s="834"/>
      <c r="B124" s="850" t="s">
        <v>629</v>
      </c>
      <c r="C124" s="865" t="s">
        <v>140</v>
      </c>
      <c r="D124" s="880">
        <v>5</v>
      </c>
      <c r="E124" s="880">
        <v>7</v>
      </c>
      <c r="F124" s="880"/>
      <c r="G124" s="908">
        <v>0.2</v>
      </c>
      <c r="H124" s="921"/>
      <c r="I124" s="921"/>
      <c r="J124" s="921"/>
      <c r="K124" s="921"/>
    </row>
    <row r="125" spans="1:11" ht="16.2">
      <c r="A125" s="834"/>
      <c r="B125" s="850" t="s">
        <v>26</v>
      </c>
      <c r="C125" s="865" t="s">
        <v>663</v>
      </c>
      <c r="D125" s="880">
        <v>5</v>
      </c>
      <c r="E125" s="880">
        <v>7</v>
      </c>
      <c r="F125" s="880"/>
      <c r="G125" s="908">
        <v>0.2</v>
      </c>
      <c r="H125" s="921"/>
      <c r="I125" s="921"/>
      <c r="J125" s="921"/>
      <c r="K125" s="921"/>
    </row>
    <row r="126" spans="1:11" ht="16.2">
      <c r="A126" s="834"/>
      <c r="B126" s="850" t="s">
        <v>529</v>
      </c>
      <c r="C126" s="865" t="s">
        <v>664</v>
      </c>
      <c r="D126" s="880">
        <v>5</v>
      </c>
      <c r="E126" s="880">
        <v>7</v>
      </c>
      <c r="F126" s="880"/>
      <c r="G126" s="908">
        <v>0.2</v>
      </c>
      <c r="H126" s="921"/>
      <c r="I126" s="921"/>
      <c r="J126" s="921"/>
      <c r="K126" s="921"/>
    </row>
    <row r="127" spans="1:11" ht="16.2">
      <c r="A127" s="834"/>
      <c r="B127" s="850" t="s">
        <v>630</v>
      </c>
      <c r="C127" s="865" t="s">
        <v>665</v>
      </c>
      <c r="D127" s="880">
        <v>5</v>
      </c>
      <c r="E127" s="880">
        <v>7</v>
      </c>
      <c r="F127" s="880"/>
      <c r="G127" s="908">
        <v>0.2</v>
      </c>
      <c r="H127" s="921"/>
      <c r="I127" s="921"/>
      <c r="J127" s="921"/>
      <c r="K127" s="921"/>
    </row>
    <row r="128" spans="1:11" ht="16.2">
      <c r="A128" s="834"/>
      <c r="B128" s="850" t="s">
        <v>204</v>
      </c>
      <c r="C128" s="865" t="s">
        <v>666</v>
      </c>
      <c r="D128" s="880">
        <v>15</v>
      </c>
      <c r="E128" s="880">
        <v>14</v>
      </c>
      <c r="F128" s="880"/>
      <c r="G128" s="908">
        <v>6.6000000000000003e-002</v>
      </c>
      <c r="H128" s="921"/>
      <c r="I128" s="921"/>
      <c r="J128" s="921"/>
      <c r="K128" s="921"/>
    </row>
    <row r="129" spans="1:11" ht="16.2">
      <c r="A129" s="834"/>
      <c r="B129" s="850" t="s">
        <v>631</v>
      </c>
      <c r="C129" s="865" t="s">
        <v>134</v>
      </c>
      <c r="D129" s="880">
        <v>15</v>
      </c>
      <c r="E129" s="880">
        <v>14</v>
      </c>
      <c r="F129" s="880"/>
      <c r="G129" s="908">
        <v>6.6000000000000003e-002</v>
      </c>
      <c r="H129" s="921"/>
      <c r="I129" s="921"/>
      <c r="J129" s="921"/>
      <c r="K129" s="921"/>
    </row>
    <row r="130" spans="1:11" ht="32.4">
      <c r="A130" s="834"/>
      <c r="B130" s="850" t="s">
        <v>632</v>
      </c>
      <c r="C130" s="865" t="s">
        <v>478</v>
      </c>
      <c r="D130" s="880">
        <v>15</v>
      </c>
      <c r="E130" s="880">
        <v>14</v>
      </c>
      <c r="F130" s="880"/>
      <c r="G130" s="908">
        <v>6.6000000000000003e-002</v>
      </c>
      <c r="H130" s="921"/>
      <c r="I130" s="921"/>
      <c r="J130" s="921"/>
      <c r="K130" s="921"/>
    </row>
    <row r="131" spans="1:11" ht="32.4">
      <c r="A131" s="834"/>
      <c r="B131" s="850" t="s">
        <v>634</v>
      </c>
      <c r="C131" s="865" t="s">
        <v>633</v>
      </c>
      <c r="D131" s="880">
        <v>38</v>
      </c>
      <c r="E131" s="880">
        <v>38</v>
      </c>
      <c r="F131" s="880"/>
      <c r="G131" s="908">
        <v>2.7e-002</v>
      </c>
      <c r="H131" s="921"/>
      <c r="I131" s="921"/>
      <c r="J131" s="921"/>
      <c r="K131" s="921"/>
    </row>
    <row r="132" spans="1:11" ht="32.4">
      <c r="A132" s="834"/>
      <c r="B132" s="850" t="s">
        <v>124</v>
      </c>
      <c r="C132" s="865" t="s">
        <v>667</v>
      </c>
      <c r="D132" s="880">
        <v>34</v>
      </c>
      <c r="E132" s="880">
        <v>34</v>
      </c>
      <c r="F132" s="880"/>
      <c r="G132" s="908">
        <v>3.e-002</v>
      </c>
      <c r="H132" s="921"/>
      <c r="I132" s="921"/>
      <c r="J132" s="921"/>
      <c r="K132" s="921"/>
    </row>
    <row r="133" spans="1:11" ht="32.4">
      <c r="A133" s="834"/>
      <c r="B133" s="850" t="s">
        <v>146</v>
      </c>
      <c r="C133" s="865" t="s">
        <v>119</v>
      </c>
      <c r="D133" s="880">
        <v>15</v>
      </c>
      <c r="E133" s="880">
        <v>15</v>
      </c>
      <c r="F133" s="880"/>
      <c r="G133" s="908">
        <v>6.6000000000000003e-002</v>
      </c>
      <c r="H133" s="921"/>
      <c r="I133" s="921"/>
      <c r="J133" s="921"/>
      <c r="K133" s="921"/>
    </row>
    <row r="134" spans="1:11" ht="32.4">
      <c r="A134" s="834"/>
      <c r="B134" s="850" t="s">
        <v>158</v>
      </c>
      <c r="C134" s="865" t="s">
        <v>56</v>
      </c>
      <c r="D134" s="880">
        <v>14</v>
      </c>
      <c r="E134" s="880">
        <v>14</v>
      </c>
      <c r="F134" s="880"/>
      <c r="G134" s="908">
        <v>7.0999999999999994e-002</v>
      </c>
      <c r="H134" s="921"/>
      <c r="I134" s="921"/>
      <c r="J134" s="921"/>
      <c r="K134" s="921"/>
    </row>
    <row r="135" spans="1:11" ht="16.2">
      <c r="A135" s="834"/>
      <c r="B135" s="850" t="s">
        <v>568</v>
      </c>
      <c r="C135" s="865" t="s">
        <v>334</v>
      </c>
      <c r="D135" s="880">
        <v>4</v>
      </c>
      <c r="E135" s="880">
        <v>7</v>
      </c>
      <c r="F135" s="880"/>
      <c r="G135" s="908">
        <v>0.25</v>
      </c>
      <c r="H135" s="921"/>
      <c r="I135" s="921"/>
      <c r="J135" s="921"/>
      <c r="K135" s="921"/>
    </row>
    <row r="136" spans="1:11" ht="16.2">
      <c r="A136" s="834"/>
      <c r="B136" s="850" t="s">
        <v>368</v>
      </c>
      <c r="C136" s="865" t="s">
        <v>316</v>
      </c>
      <c r="D136" s="880">
        <v>2</v>
      </c>
      <c r="E136" s="880">
        <v>2</v>
      </c>
      <c r="F136" s="880"/>
      <c r="G136" s="908">
        <v>0.5</v>
      </c>
      <c r="H136" s="921"/>
      <c r="I136" s="921"/>
      <c r="J136" s="921"/>
      <c r="K136" s="921"/>
    </row>
    <row r="137" spans="1:11" ht="16.2">
      <c r="A137" s="834"/>
      <c r="B137" s="850" t="s">
        <v>635</v>
      </c>
      <c r="C137" s="865" t="s">
        <v>93</v>
      </c>
      <c r="D137" s="880">
        <v>15</v>
      </c>
      <c r="E137" s="880">
        <v>15</v>
      </c>
      <c r="F137" s="880"/>
      <c r="G137" s="908">
        <v>6.6000000000000003e-002</v>
      </c>
      <c r="H137" s="921"/>
      <c r="I137" s="921"/>
      <c r="J137" s="921"/>
      <c r="K137" s="921"/>
    </row>
    <row r="138" spans="1:11" ht="16.2">
      <c r="A138" s="834"/>
      <c r="B138" s="850" t="s">
        <v>429</v>
      </c>
      <c r="C138" s="865" t="s">
        <v>414</v>
      </c>
      <c r="D138" s="880">
        <v>13</v>
      </c>
      <c r="E138" s="880">
        <v>13</v>
      </c>
      <c r="F138" s="880"/>
      <c r="G138" s="908">
        <v>7.5999999999999998e-002</v>
      </c>
      <c r="H138" s="921"/>
      <c r="I138" s="921"/>
      <c r="J138" s="921"/>
      <c r="K138" s="921"/>
    </row>
    <row r="139" spans="1:11" ht="16.2">
      <c r="A139" s="834"/>
      <c r="B139" s="850" t="s">
        <v>636</v>
      </c>
      <c r="C139" s="865" t="s">
        <v>668</v>
      </c>
      <c r="D139" s="880">
        <v>8</v>
      </c>
      <c r="E139" s="880">
        <v>8</v>
      </c>
      <c r="F139" s="880"/>
      <c r="G139" s="908">
        <v>0.125</v>
      </c>
      <c r="H139" s="921"/>
      <c r="I139" s="921"/>
      <c r="J139" s="921"/>
      <c r="K139" s="921"/>
    </row>
    <row r="140" spans="1:11" ht="16.2">
      <c r="A140" s="834"/>
      <c r="B140" s="850" t="s">
        <v>493</v>
      </c>
      <c r="C140" s="865" t="s">
        <v>464</v>
      </c>
      <c r="D140" s="880">
        <v>7</v>
      </c>
      <c r="E140" s="880">
        <v>7</v>
      </c>
      <c r="F140" s="880"/>
      <c r="G140" s="908">
        <v>0.14199999999999999</v>
      </c>
      <c r="H140" s="921"/>
      <c r="I140" s="921"/>
      <c r="J140" s="921"/>
      <c r="K140" s="921"/>
    </row>
    <row r="141" spans="1:11" ht="16.2">
      <c r="A141" s="834"/>
      <c r="B141" s="850" t="s">
        <v>637</v>
      </c>
      <c r="C141" s="865" t="s">
        <v>557</v>
      </c>
      <c r="D141" s="880">
        <v>4</v>
      </c>
      <c r="E141" s="880">
        <v>4</v>
      </c>
      <c r="F141" s="880"/>
      <c r="G141" s="908">
        <v>0.25</v>
      </c>
      <c r="H141" s="921"/>
      <c r="I141" s="921"/>
      <c r="J141" s="921"/>
      <c r="K141" s="921"/>
    </row>
    <row r="142" spans="1:11" ht="16.2">
      <c r="A142" s="834"/>
      <c r="B142" s="850" t="s">
        <v>359</v>
      </c>
      <c r="C142" s="865" t="s">
        <v>55</v>
      </c>
      <c r="D142" s="880">
        <v>10</v>
      </c>
      <c r="E142" s="880">
        <v>10</v>
      </c>
      <c r="F142" s="880"/>
      <c r="G142" s="908">
        <v>0.1</v>
      </c>
      <c r="H142" s="921"/>
      <c r="I142" s="921"/>
      <c r="J142" s="921"/>
      <c r="K142" s="921"/>
    </row>
    <row r="143" spans="1:11" ht="16.2">
      <c r="A143" s="834"/>
      <c r="B143" s="850" t="s">
        <v>638</v>
      </c>
      <c r="C143" s="865" t="s">
        <v>563</v>
      </c>
      <c r="D143" s="880">
        <v>5</v>
      </c>
      <c r="E143" s="880">
        <v>5</v>
      </c>
      <c r="F143" s="880"/>
      <c r="G143" s="908">
        <v>0.2</v>
      </c>
    </row>
  </sheetData>
  <sheetProtection password="DD53" sheet="1" objects="1" scenarios="1" selectLockedCells="1"/>
  <mergeCells count="316">
    <mergeCell ref="O2:P2"/>
    <mergeCell ref="Q2:R2"/>
    <mergeCell ref="T2:U2"/>
    <mergeCell ref="V2:Z2"/>
    <mergeCell ref="A7:C7"/>
    <mergeCell ref="D7:E7"/>
    <mergeCell ref="F7:G7"/>
    <mergeCell ref="L7:N7"/>
    <mergeCell ref="O7:Q7"/>
    <mergeCell ref="R7:S7"/>
    <mergeCell ref="U7:V7"/>
    <mergeCell ref="X7:AA7"/>
    <mergeCell ref="AB7:AD7"/>
    <mergeCell ref="AE7:AF7"/>
    <mergeCell ref="AG7:AH7"/>
    <mergeCell ref="AI7:AL7"/>
    <mergeCell ref="AM7:AN7"/>
    <mergeCell ref="A8:C8"/>
    <mergeCell ref="D8:E8"/>
    <mergeCell ref="F8:G8"/>
    <mergeCell ref="L8:N8"/>
    <mergeCell ref="O8:Q8"/>
    <mergeCell ref="R8:S8"/>
    <mergeCell ref="U8:V8"/>
    <mergeCell ref="X8:AA8"/>
    <mergeCell ref="AB8:AD8"/>
    <mergeCell ref="AE8:AF8"/>
    <mergeCell ref="AG8:AH8"/>
    <mergeCell ref="AI8:AL8"/>
    <mergeCell ref="AM8:AN8"/>
    <mergeCell ref="A9:C9"/>
    <mergeCell ref="D9:E9"/>
    <mergeCell ref="F9:G9"/>
    <mergeCell ref="L9:N9"/>
    <mergeCell ref="O9:Q9"/>
    <mergeCell ref="R9:S9"/>
    <mergeCell ref="U9:V9"/>
    <mergeCell ref="X9:AA9"/>
    <mergeCell ref="AB9:AD9"/>
    <mergeCell ref="AE9:AF9"/>
    <mergeCell ref="AG9:AH9"/>
    <mergeCell ref="AI9:AL9"/>
    <mergeCell ref="AM9:AN9"/>
    <mergeCell ref="A10:C10"/>
    <mergeCell ref="D10:E10"/>
    <mergeCell ref="F10:G10"/>
    <mergeCell ref="L10:N10"/>
    <mergeCell ref="O10:Q10"/>
    <mergeCell ref="R10:S10"/>
    <mergeCell ref="U10:V10"/>
    <mergeCell ref="X10:AA10"/>
    <mergeCell ref="AB10:AD10"/>
    <mergeCell ref="AE10:AF10"/>
    <mergeCell ref="AG10:AH10"/>
    <mergeCell ref="AI10:AL10"/>
    <mergeCell ref="AM10:AN10"/>
    <mergeCell ref="A11:C11"/>
    <mergeCell ref="D11:E11"/>
    <mergeCell ref="F11:G11"/>
    <mergeCell ref="L11:N11"/>
    <mergeCell ref="O11:Q11"/>
    <mergeCell ref="R11:S11"/>
    <mergeCell ref="U11:V11"/>
    <mergeCell ref="X11:AA11"/>
    <mergeCell ref="AB11:AD11"/>
    <mergeCell ref="AE11:AF11"/>
    <mergeCell ref="AG11:AH11"/>
    <mergeCell ref="AI11:AL11"/>
    <mergeCell ref="AM11:AN11"/>
    <mergeCell ref="A12:C12"/>
    <mergeCell ref="D12:E12"/>
    <mergeCell ref="F12:G12"/>
    <mergeCell ref="L12:N12"/>
    <mergeCell ref="O12:Q12"/>
    <mergeCell ref="R12:S12"/>
    <mergeCell ref="U12:V12"/>
    <mergeCell ref="X12:AA12"/>
    <mergeCell ref="AB12:AD12"/>
    <mergeCell ref="AE12:AF12"/>
    <mergeCell ref="AG12:AH12"/>
    <mergeCell ref="AI12:AL12"/>
    <mergeCell ref="AM12:AN12"/>
    <mergeCell ref="A13:C13"/>
    <mergeCell ref="D13:E13"/>
    <mergeCell ref="F13:G13"/>
    <mergeCell ref="L13:N13"/>
    <mergeCell ref="O13:Q13"/>
    <mergeCell ref="R13:S13"/>
    <mergeCell ref="U13:V13"/>
    <mergeCell ref="X13:AA13"/>
    <mergeCell ref="AB13:AD13"/>
    <mergeCell ref="AE13:AF13"/>
    <mergeCell ref="AG13:AH13"/>
    <mergeCell ref="AI13:AL13"/>
    <mergeCell ref="AM13:AN13"/>
    <mergeCell ref="A14:C14"/>
    <mergeCell ref="D14:E14"/>
    <mergeCell ref="F14:G14"/>
    <mergeCell ref="L14:N14"/>
    <mergeCell ref="O14:Q14"/>
    <mergeCell ref="R14:S14"/>
    <mergeCell ref="U14:V14"/>
    <mergeCell ref="X14:AA14"/>
    <mergeCell ref="AB14:AD14"/>
    <mergeCell ref="AE14:AF14"/>
    <mergeCell ref="AG14:AH14"/>
    <mergeCell ref="AI14:AL14"/>
    <mergeCell ref="AM14:AN14"/>
    <mergeCell ref="A15:C15"/>
    <mergeCell ref="D15:G15"/>
    <mergeCell ref="L15:N15"/>
    <mergeCell ref="O15:Q15"/>
    <mergeCell ref="R15:S15"/>
    <mergeCell ref="U15:V15"/>
    <mergeCell ref="X15:AA15"/>
    <mergeCell ref="AB15:AD15"/>
    <mergeCell ref="AE15:AF15"/>
    <mergeCell ref="AG15:AH15"/>
    <mergeCell ref="AI15:AL15"/>
    <mergeCell ref="AM15:AN15"/>
    <mergeCell ref="B16:F16"/>
    <mergeCell ref="G16:P16"/>
    <mergeCell ref="C19:F19"/>
    <mergeCell ref="G19:P19"/>
    <mergeCell ref="G22:L22"/>
    <mergeCell ref="M22:N22"/>
    <mergeCell ref="O22:P22"/>
    <mergeCell ref="Q22:U22"/>
    <mergeCell ref="G23:L23"/>
    <mergeCell ref="M23:N23"/>
    <mergeCell ref="O23:P23"/>
    <mergeCell ref="Q23:U23"/>
    <mergeCell ref="G24:L24"/>
    <mergeCell ref="M24:N24"/>
    <mergeCell ref="O24:P24"/>
    <mergeCell ref="Q24:U24"/>
    <mergeCell ref="G25:L25"/>
    <mergeCell ref="M25:N25"/>
    <mergeCell ref="O25:P25"/>
    <mergeCell ref="Q25:U25"/>
    <mergeCell ref="G26:L26"/>
    <mergeCell ref="M26:N26"/>
    <mergeCell ref="O26:P26"/>
    <mergeCell ref="Q26:U26"/>
    <mergeCell ref="G27:L27"/>
    <mergeCell ref="M27:N27"/>
    <mergeCell ref="O27:P27"/>
    <mergeCell ref="Q27:U27"/>
    <mergeCell ref="G28:L28"/>
    <mergeCell ref="M28:N28"/>
    <mergeCell ref="O28:P28"/>
    <mergeCell ref="Q28:U28"/>
    <mergeCell ref="G29:L29"/>
    <mergeCell ref="M29:N29"/>
    <mergeCell ref="O29:P29"/>
    <mergeCell ref="Q29:U29"/>
    <mergeCell ref="G30:L30"/>
    <mergeCell ref="M30:N30"/>
    <mergeCell ref="O30:P30"/>
    <mergeCell ref="Q30:U30"/>
    <mergeCell ref="G31:L31"/>
    <mergeCell ref="M31:N31"/>
    <mergeCell ref="O31:P31"/>
    <mergeCell ref="Q31:U31"/>
    <mergeCell ref="G32:L32"/>
    <mergeCell ref="M32:N32"/>
    <mergeCell ref="O32:P32"/>
    <mergeCell ref="Q32:U32"/>
    <mergeCell ref="G33:L33"/>
    <mergeCell ref="M33:N33"/>
    <mergeCell ref="O33:P33"/>
    <mergeCell ref="Q33:U33"/>
    <mergeCell ref="G34:L34"/>
    <mergeCell ref="M34:N34"/>
    <mergeCell ref="O34:P34"/>
    <mergeCell ref="Q34:U34"/>
    <mergeCell ref="G35:L35"/>
    <mergeCell ref="M35:N35"/>
    <mergeCell ref="O35:P35"/>
    <mergeCell ref="Q35:U35"/>
    <mergeCell ref="G36:L36"/>
    <mergeCell ref="M36:N36"/>
    <mergeCell ref="O36:P36"/>
    <mergeCell ref="Q36:U36"/>
    <mergeCell ref="G37:L37"/>
    <mergeCell ref="M37:N37"/>
    <mergeCell ref="O37:P37"/>
    <mergeCell ref="Q37:U37"/>
    <mergeCell ref="G38:L38"/>
    <mergeCell ref="M38:N38"/>
    <mergeCell ref="O38:P38"/>
    <mergeCell ref="Q38:U38"/>
    <mergeCell ref="G39:L39"/>
    <mergeCell ref="M39:N39"/>
    <mergeCell ref="O39:P39"/>
    <mergeCell ref="Q39:U39"/>
    <mergeCell ref="G40:L40"/>
    <mergeCell ref="M40:N40"/>
    <mergeCell ref="O40:P40"/>
    <mergeCell ref="Q40:U40"/>
    <mergeCell ref="G41:L41"/>
    <mergeCell ref="M41:N41"/>
    <mergeCell ref="O41:P41"/>
    <mergeCell ref="Q41:U41"/>
    <mergeCell ref="G42:L42"/>
    <mergeCell ref="M42:N42"/>
    <mergeCell ref="O42:P42"/>
    <mergeCell ref="Q42:U42"/>
    <mergeCell ref="G43:L43"/>
    <mergeCell ref="M43:N43"/>
    <mergeCell ref="O43:P43"/>
    <mergeCell ref="Q43:U43"/>
    <mergeCell ref="G44:L44"/>
    <mergeCell ref="M44:N44"/>
    <mergeCell ref="O44:P44"/>
    <mergeCell ref="Q44:U44"/>
    <mergeCell ref="G45:L45"/>
    <mergeCell ref="M45:N45"/>
    <mergeCell ref="O45:P45"/>
    <mergeCell ref="Q45:U45"/>
    <mergeCell ref="G46:L46"/>
    <mergeCell ref="M46:N46"/>
    <mergeCell ref="O46:P46"/>
    <mergeCell ref="Q46:U46"/>
    <mergeCell ref="G47:L47"/>
    <mergeCell ref="M47:N47"/>
    <mergeCell ref="O47:P47"/>
    <mergeCell ref="Q47:U47"/>
    <mergeCell ref="G48:L48"/>
    <mergeCell ref="M48:N48"/>
    <mergeCell ref="O48:P48"/>
    <mergeCell ref="Q48:U48"/>
    <mergeCell ref="G49:L49"/>
    <mergeCell ref="M49:N49"/>
    <mergeCell ref="O49:P49"/>
    <mergeCell ref="Q49:U49"/>
    <mergeCell ref="G50:L50"/>
    <mergeCell ref="M50:N50"/>
    <mergeCell ref="O50:P50"/>
    <mergeCell ref="Q50:U50"/>
    <mergeCell ref="G51:L51"/>
    <mergeCell ref="M51:N51"/>
    <mergeCell ref="O51:P51"/>
    <mergeCell ref="Q51:U51"/>
    <mergeCell ref="G52:L52"/>
    <mergeCell ref="M52:N52"/>
    <mergeCell ref="O52:P52"/>
    <mergeCell ref="Q52:U52"/>
    <mergeCell ref="G53:L53"/>
    <mergeCell ref="M53:N53"/>
    <mergeCell ref="O53:P53"/>
    <mergeCell ref="Q53:U53"/>
    <mergeCell ref="G54:L54"/>
    <mergeCell ref="M54:N54"/>
    <mergeCell ref="O54:P54"/>
    <mergeCell ref="Q54:U54"/>
    <mergeCell ref="G55:L55"/>
    <mergeCell ref="M55:N55"/>
    <mergeCell ref="O55:P55"/>
    <mergeCell ref="Q55:U55"/>
    <mergeCell ref="G56:L56"/>
    <mergeCell ref="M56:N56"/>
    <mergeCell ref="O56:P56"/>
    <mergeCell ref="Q56:U56"/>
    <mergeCell ref="G57:L57"/>
    <mergeCell ref="M57:N57"/>
    <mergeCell ref="O57:P57"/>
    <mergeCell ref="Q57:U57"/>
    <mergeCell ref="G58:L58"/>
    <mergeCell ref="M58:N58"/>
    <mergeCell ref="O58:P58"/>
    <mergeCell ref="Q58:U58"/>
    <mergeCell ref="G59:L59"/>
    <mergeCell ref="M59:N59"/>
    <mergeCell ref="O59:P59"/>
    <mergeCell ref="Q59:U59"/>
    <mergeCell ref="G60:L60"/>
    <mergeCell ref="M60:N60"/>
    <mergeCell ref="O60:P60"/>
    <mergeCell ref="Q60:U60"/>
    <mergeCell ref="G61:L61"/>
    <mergeCell ref="M61:N61"/>
    <mergeCell ref="O61:P61"/>
    <mergeCell ref="Q61:U61"/>
    <mergeCell ref="G62:L62"/>
    <mergeCell ref="M62:N62"/>
    <mergeCell ref="O62:P62"/>
    <mergeCell ref="Q62:U62"/>
    <mergeCell ref="A4:C6"/>
    <mergeCell ref="D4:E6"/>
    <mergeCell ref="F4:G6"/>
    <mergeCell ref="L4:N6"/>
    <mergeCell ref="O4:Q6"/>
    <mergeCell ref="R4:S6"/>
    <mergeCell ref="T4:T6"/>
    <mergeCell ref="U4:V6"/>
    <mergeCell ref="W4:W6"/>
    <mergeCell ref="X4:AA6"/>
    <mergeCell ref="AB4:AD6"/>
    <mergeCell ref="AE4:AF6"/>
    <mergeCell ref="AG4:AH6"/>
    <mergeCell ref="AI4:AL6"/>
    <mergeCell ref="AM4:AN6"/>
    <mergeCell ref="AO4:AO6"/>
    <mergeCell ref="AR4:AR6"/>
    <mergeCell ref="A19:A21"/>
    <mergeCell ref="B19:B21"/>
    <mergeCell ref="Q19:U21"/>
    <mergeCell ref="C20:C21"/>
    <mergeCell ref="D20:D21"/>
    <mergeCell ref="E20:E21"/>
    <mergeCell ref="F20:F21"/>
    <mergeCell ref="G20:L21"/>
    <mergeCell ref="M20:M21"/>
    <mergeCell ref="N20:N21"/>
    <mergeCell ref="O20:P21"/>
  </mergeCells>
  <phoneticPr fontId="10"/>
  <dataValidations count="2">
    <dataValidation imeMode="off" allowBlank="1" showDropDown="0" showInputMessage="1" showErrorMessage="1" sqref="W7:W14 L7:N14 AG7:AH14 T7:T14 AB7:AD14 D7:F14 E22:E61 G22:K61 C22:C61 M22:M62 O22:O61"/>
    <dataValidation type="list" allowBlank="1" showDropDown="0" showInputMessage="1" showErrorMessage="1" sqref="A7:C14">
      <formula1>$B$65:$B$143</formula1>
    </dataValidation>
  </dataValidations>
  <pageMargins left="0.59055118110236215" right="0.19685039370078738" top="0.39370078740157477" bottom="0.39370078740157477" header="0.31496062992125984" footer="0.31496062992125984"/>
  <pageSetup paperSize="9" scale="42" fitToWidth="1" fitToHeight="1" orientation="portrait" usePrinterDefaults="1" r:id="rId1"/>
  <rowBreaks count="2" manualBreakCount="2">
    <brk id="14" max="16383" man="1"/>
    <brk id="15" max="16383" man="1"/>
  </rowBreaks>
  <colBreaks count="1" manualBreakCount="1">
    <brk id="34" max="1048575" man="1"/>
  </col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手順</vt:lpstr>
      <vt:lpstr>【資料】収支項目</vt:lpstr>
      <vt:lpstr>2（収支報告書)</vt:lpstr>
      <vt:lpstr>３(執行状況調書)</vt:lpstr>
      <vt:lpstr>４（金銭出納簿・今年度）</vt:lpstr>
      <vt:lpstr>４（金銭出納簿・前年度）</vt:lpstr>
      <vt:lpstr>17-1（所得細目表)</vt:lpstr>
      <vt:lpstr xml:space="preserve">18-1（所得計算表) </vt:lpstr>
      <vt:lpstr>19-1（減価償却内訳）</vt:lpstr>
      <vt:lpstr>様式第２号</vt:lpstr>
      <vt:lpstr>様式第２号　別紙</vt:lpstr>
      <vt:lpstr>6（収支実績・決算書）</vt:lpstr>
      <vt:lpstr>9（積立金及び繰越金管理一覧表）</vt:lpstr>
      <vt:lpstr>10（要件確認表）</vt:lpstr>
      <vt:lpstr>11（加算活動報告書）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飯塚　麻美</dc:creator>
  <cp:lastModifiedBy>松本　典子</cp:lastModifiedBy>
  <cp:lastPrinted>2025-10-28T07:18:17Z</cp:lastPrinted>
  <dcterms:created xsi:type="dcterms:W3CDTF">2022-05-11T07:11:05Z</dcterms:created>
  <dcterms:modified xsi:type="dcterms:W3CDTF">2025-12-18T04:22:51Z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2025-12-18T04:22:51Z</vt:filetime>
  </property>
</Properties>
</file>